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uniper-my.sharepoint.com/personal/p2161_uniper_energy/Documents/Mods/CMP324/"/>
    </mc:Choice>
  </mc:AlternateContent>
  <xr:revisionPtr revIDLastSave="315" documentId="8_{5671631A-4FC6-4234-AA71-7E9C0EBBFA0C}" xr6:coauthVersionLast="44" xr6:coauthVersionMax="45" xr10:uidLastSave="{2C9836D1-2DDB-409C-9F4D-954913599FBA}"/>
  <bookViews>
    <workbookView xWindow="860" yWindow="340" windowWidth="18490" windowHeight="10200" activeTab="2" xr2:uid="{30826A71-F8FB-4548-8CEC-59940829A459}"/>
  </bookViews>
  <sheets>
    <sheet name="27 Zones" sheetId="1" r:id="rId1"/>
    <sheet name="DNO Zones" sheetId="2" r:id="rId2"/>
    <sheet name="RPI Zones" sheetId="3" r:id="rId3"/>
    <sheet name="Relevant Nodes" sheetId="4" r:id="rId4"/>
    <sheet name="Sharing" sheetId="5" r:id="rId5"/>
  </sheets>
  <definedNames>
    <definedName name="_xlnm._FilterDatabase" localSheetId="3" hidden="1">'Relevant Nodes'!$A$2:$AC$178</definedName>
  </definedNames>
  <calcPr calcId="191029"/>
  <pivotCaches>
    <pivotCache cacheId="12" r:id="rId6"/>
    <pivotCache cacheId="1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2" i="1" l="1"/>
  <c r="D114" i="1"/>
  <c r="D106" i="1"/>
  <c r="D98" i="1"/>
  <c r="D112" i="1"/>
  <c r="D111" i="1"/>
  <c r="D118" i="1"/>
  <c r="D109" i="1"/>
  <c r="D116" i="1"/>
  <c r="D99" i="1"/>
  <c r="D121" i="1"/>
  <c r="D113" i="1"/>
  <c r="D105" i="1"/>
  <c r="D97" i="1"/>
  <c r="D104" i="1"/>
  <c r="D119" i="1"/>
  <c r="D103" i="1"/>
  <c r="D110" i="1"/>
  <c r="D102" i="1"/>
  <c r="D117" i="1"/>
  <c r="D101" i="1"/>
  <c r="D100" i="1"/>
  <c r="D115" i="1"/>
  <c r="D120" i="1"/>
  <c r="D107" i="1"/>
  <c r="D108" i="1"/>
  <c r="D96" i="1"/>
  <c r="D91" i="1"/>
  <c r="D83" i="1"/>
  <c r="D75" i="1"/>
  <c r="D67" i="1"/>
  <c r="D90" i="1"/>
  <c r="D82" i="1"/>
  <c r="D74" i="1"/>
  <c r="D66" i="1"/>
  <c r="D81" i="1"/>
  <c r="D73" i="1"/>
  <c r="D88" i="1"/>
  <c r="D80" i="1"/>
  <c r="D72" i="1"/>
  <c r="D79" i="1"/>
  <c r="D71" i="1"/>
  <c r="D86" i="1"/>
  <c r="D78" i="1"/>
  <c r="D85" i="1"/>
  <c r="D76" i="1"/>
  <c r="D89" i="1"/>
  <c r="D69" i="1"/>
  <c r="D77" i="1"/>
  <c r="D87" i="1"/>
  <c r="D70" i="1"/>
  <c r="D84" i="1"/>
  <c r="D68" i="1"/>
  <c r="D65" i="1"/>
  <c r="D58" i="1"/>
  <c r="D50" i="1"/>
  <c r="D42" i="1"/>
  <c r="D57" i="1"/>
  <c r="D49" i="1"/>
  <c r="D41" i="1"/>
  <c r="D48" i="1"/>
  <c r="D40" i="1"/>
  <c r="D55" i="1"/>
  <c r="D47" i="1"/>
  <c r="D39" i="1"/>
  <c r="D51" i="1"/>
  <c r="D35" i="1"/>
  <c r="D56" i="1"/>
  <c r="D54" i="1"/>
  <c r="D46" i="1"/>
  <c r="D38" i="1"/>
  <c r="D53" i="1"/>
  <c r="D45" i="1"/>
  <c r="D37" i="1"/>
  <c r="D60" i="1"/>
  <c r="D52" i="1"/>
  <c r="D44" i="1"/>
  <c r="D36" i="1"/>
  <c r="D59" i="1"/>
  <c r="D43" i="1"/>
  <c r="D34" i="1"/>
  <c r="D29" i="1"/>
  <c r="D27" i="1"/>
  <c r="D19" i="1"/>
  <c r="D11" i="1"/>
  <c r="D18" i="1"/>
  <c r="D10" i="1"/>
  <c r="D17" i="1"/>
  <c r="D9" i="1"/>
  <c r="D24" i="1"/>
  <c r="D16" i="1"/>
  <c r="D26" i="1"/>
  <c r="D8" i="1"/>
  <c r="D25" i="1"/>
  <c r="D23" i="1"/>
  <c r="D15" i="1"/>
  <c r="D7" i="1"/>
  <c r="D22" i="1"/>
  <c r="D14" i="1"/>
  <c r="D6" i="1"/>
  <c r="D21" i="1"/>
  <c r="D13" i="1"/>
  <c r="D5" i="1"/>
  <c r="D28" i="1"/>
  <c r="D20" i="1"/>
  <c r="D12" i="1"/>
  <c r="D4" i="1"/>
  <c r="D3" i="1"/>
  <c r="D74" i="3"/>
  <c r="D66" i="3"/>
  <c r="D58" i="3"/>
  <c r="D65" i="3"/>
  <c r="D57" i="3"/>
  <c r="D72" i="3"/>
  <c r="D64" i="3"/>
  <c r="D56" i="3"/>
  <c r="D63" i="3"/>
  <c r="D73" i="3"/>
  <c r="D71" i="3"/>
  <c r="D70" i="3"/>
  <c r="D62" i="3"/>
  <c r="D69" i="3"/>
  <c r="D61" i="3"/>
  <c r="D76" i="3"/>
  <c r="D68" i="3"/>
  <c r="D60" i="3"/>
  <c r="D75" i="3"/>
  <c r="D67" i="3"/>
  <c r="D59" i="3"/>
  <c r="D55" i="3"/>
  <c r="D48" i="3"/>
  <c r="D40" i="3"/>
  <c r="D32" i="3"/>
  <c r="D39" i="3"/>
  <c r="D31" i="3"/>
  <c r="D46" i="3"/>
  <c r="D38" i="3"/>
  <c r="D30" i="3"/>
  <c r="D45" i="3"/>
  <c r="D37" i="3"/>
  <c r="D42" i="3"/>
  <c r="D49" i="3"/>
  <c r="D33" i="3"/>
  <c r="D47" i="3"/>
  <c r="D44" i="3"/>
  <c r="D36" i="3"/>
  <c r="D43" i="3"/>
  <c r="D35" i="3"/>
  <c r="D50" i="3"/>
  <c r="D34" i="3"/>
  <c r="D41" i="3"/>
  <c r="D29" i="3"/>
  <c r="D100" i="3"/>
  <c r="D92" i="3"/>
  <c r="D84" i="3"/>
  <c r="D98" i="3"/>
  <c r="D82" i="3"/>
  <c r="D89" i="3"/>
  <c r="D93" i="3"/>
  <c r="D99" i="3"/>
  <c r="D91" i="3"/>
  <c r="D83" i="3"/>
  <c r="D90" i="3"/>
  <c r="D97" i="3"/>
  <c r="D81" i="3"/>
  <c r="D96" i="3"/>
  <c r="D88" i="3"/>
  <c r="D95" i="3"/>
  <c r="D87" i="3"/>
  <c r="D102" i="3"/>
  <c r="D94" i="3"/>
  <c r="D86" i="3"/>
  <c r="D101" i="3"/>
  <c r="D85" i="3"/>
  <c r="D22" i="3"/>
  <c r="D14" i="3"/>
  <c r="D6" i="3"/>
  <c r="D21" i="3"/>
  <c r="D13" i="3"/>
  <c r="D5" i="3"/>
  <c r="D20" i="3"/>
  <c r="D12" i="3"/>
  <c r="D4" i="3"/>
  <c r="D11" i="3"/>
  <c r="D19" i="3"/>
  <c r="D18" i="3"/>
  <c r="D10" i="3"/>
  <c r="D17" i="3"/>
  <c r="D9" i="3"/>
  <c r="D24" i="3"/>
  <c r="D16" i="3"/>
  <c r="D8" i="3"/>
  <c r="D23" i="3"/>
  <c r="D15" i="3"/>
  <c r="D7" i="3"/>
  <c r="D3" i="3"/>
  <c r="D69" i="2"/>
  <c r="D68" i="2"/>
  <c r="D60" i="2"/>
  <c r="D66" i="2"/>
  <c r="D65" i="2"/>
  <c r="D67" i="2"/>
  <c r="D59" i="2"/>
  <c r="D58" i="2"/>
  <c r="D64" i="2"/>
  <c r="D63" i="2"/>
  <c r="D70" i="2"/>
  <c r="D62" i="2"/>
  <c r="D61" i="2"/>
  <c r="D57" i="2"/>
  <c r="D50" i="2"/>
  <c r="D45" i="2"/>
  <c r="D47" i="2"/>
  <c r="D42" i="2"/>
  <c r="D52" i="2"/>
  <c r="D41" i="2"/>
  <c r="D49" i="2"/>
  <c r="D44" i="2"/>
  <c r="D51" i="2"/>
  <c r="D48" i="2"/>
  <c r="D43" i="2"/>
  <c r="D40" i="2"/>
  <c r="D46" i="2"/>
  <c r="D39" i="2"/>
  <c r="D32" i="2"/>
  <c r="D27" i="2"/>
  <c r="D34" i="2"/>
  <c r="D30" i="2"/>
  <c r="D25" i="2"/>
  <c r="D24" i="2"/>
  <c r="D26" i="2"/>
  <c r="D33" i="2"/>
  <c r="D28" i="2"/>
  <c r="D23" i="2"/>
  <c r="D22" i="2"/>
  <c r="D29" i="2"/>
  <c r="D31" i="2"/>
  <c r="D21" i="2"/>
  <c r="D14" i="2"/>
  <c r="D13" i="2"/>
  <c r="D5" i="2"/>
  <c r="D4" i="2"/>
  <c r="D11" i="2"/>
  <c r="D10" i="2"/>
  <c r="D9" i="2"/>
  <c r="D16" i="2"/>
  <c r="D8" i="2"/>
  <c r="D15" i="2"/>
  <c r="D7" i="2"/>
  <c r="D6" i="2"/>
  <c r="D12" i="2"/>
  <c r="D3" i="2"/>
  <c r="U178" i="4" l="1"/>
  <c r="V178" i="4" s="1"/>
  <c r="P178" i="4"/>
  <c r="Q178" i="4" s="1"/>
  <c r="K178" i="4"/>
  <c r="L178" i="4" s="1"/>
  <c r="W178" i="4" l="1"/>
  <c r="X178" i="4" s="1"/>
  <c r="R178" i="4"/>
  <c r="T178" i="4" s="1"/>
  <c r="M178" i="4"/>
  <c r="N178" i="4" s="1"/>
  <c r="S178" i="4" l="1"/>
  <c r="O178" i="4"/>
  <c r="Y178" i="4"/>
  <c r="U4" i="4" l="1"/>
  <c r="V4" i="4" s="1"/>
  <c r="U5" i="4"/>
  <c r="V5" i="4" s="1"/>
  <c r="W5" i="4" s="1"/>
  <c r="U6" i="4"/>
  <c r="V6" i="4" s="1"/>
  <c r="U7" i="4"/>
  <c r="V7" i="4" s="1"/>
  <c r="U8" i="4"/>
  <c r="V8" i="4" s="1"/>
  <c r="U9" i="4"/>
  <c r="V9" i="4" s="1"/>
  <c r="U10" i="4"/>
  <c r="V10" i="4" s="1"/>
  <c r="U11" i="4"/>
  <c r="V11" i="4" s="1"/>
  <c r="U12" i="4"/>
  <c r="V12" i="4" s="1"/>
  <c r="U13" i="4"/>
  <c r="V13" i="4" s="1"/>
  <c r="W13" i="4" s="1"/>
  <c r="U14" i="4"/>
  <c r="V14" i="4" s="1"/>
  <c r="U15" i="4"/>
  <c r="V15" i="4" s="1"/>
  <c r="U16" i="4"/>
  <c r="V16" i="4" s="1"/>
  <c r="U17" i="4"/>
  <c r="V17" i="4" s="1"/>
  <c r="U18" i="4"/>
  <c r="V18" i="4" s="1"/>
  <c r="U19" i="4"/>
  <c r="V19" i="4" s="1"/>
  <c r="U20" i="4"/>
  <c r="V20" i="4" s="1"/>
  <c r="U21" i="4"/>
  <c r="V21" i="4" s="1"/>
  <c r="W21" i="4" s="1"/>
  <c r="U22" i="4"/>
  <c r="V22" i="4" s="1"/>
  <c r="U23" i="4"/>
  <c r="V23" i="4" s="1"/>
  <c r="U24" i="4"/>
  <c r="V24" i="4" s="1"/>
  <c r="U25" i="4"/>
  <c r="V25" i="4" s="1"/>
  <c r="U26" i="4"/>
  <c r="V26" i="4" s="1"/>
  <c r="U27" i="4"/>
  <c r="V27" i="4" s="1"/>
  <c r="U28" i="4"/>
  <c r="V28" i="4" s="1"/>
  <c r="U29" i="4"/>
  <c r="V29" i="4" s="1"/>
  <c r="W29" i="4" s="1"/>
  <c r="U30" i="4"/>
  <c r="V30" i="4" s="1"/>
  <c r="U31" i="4"/>
  <c r="V31" i="4" s="1"/>
  <c r="U32" i="4"/>
  <c r="V32" i="4" s="1"/>
  <c r="U33" i="4"/>
  <c r="V33" i="4" s="1"/>
  <c r="U34" i="4"/>
  <c r="V34" i="4" s="1"/>
  <c r="U35" i="4"/>
  <c r="V35" i="4" s="1"/>
  <c r="U36" i="4"/>
  <c r="V36" i="4" s="1"/>
  <c r="U37" i="4"/>
  <c r="V37" i="4" s="1"/>
  <c r="W37" i="4" s="1"/>
  <c r="U38" i="4"/>
  <c r="V38" i="4" s="1"/>
  <c r="U39" i="4"/>
  <c r="V39" i="4" s="1"/>
  <c r="U40" i="4"/>
  <c r="V40" i="4" s="1"/>
  <c r="U41" i="4"/>
  <c r="V41" i="4" s="1"/>
  <c r="U42" i="4"/>
  <c r="V42" i="4" s="1"/>
  <c r="U43" i="4"/>
  <c r="V43" i="4" s="1"/>
  <c r="U44" i="4"/>
  <c r="V44" i="4" s="1"/>
  <c r="U45" i="4"/>
  <c r="V45" i="4" s="1"/>
  <c r="U46" i="4"/>
  <c r="V46" i="4" s="1"/>
  <c r="U47" i="4"/>
  <c r="V47" i="4" s="1"/>
  <c r="U48" i="4"/>
  <c r="V48" i="4" s="1"/>
  <c r="U49" i="4"/>
  <c r="V49" i="4" s="1"/>
  <c r="U50" i="4"/>
  <c r="V50" i="4" s="1"/>
  <c r="U51" i="4"/>
  <c r="V51" i="4" s="1"/>
  <c r="U52" i="4"/>
  <c r="V52" i="4" s="1"/>
  <c r="U53" i="4"/>
  <c r="V53" i="4" s="1"/>
  <c r="W53" i="4" s="1"/>
  <c r="U54" i="4"/>
  <c r="V54" i="4" s="1"/>
  <c r="U55" i="4"/>
  <c r="V55" i="4" s="1"/>
  <c r="U56" i="4"/>
  <c r="V56" i="4" s="1"/>
  <c r="U57" i="4"/>
  <c r="V57" i="4" s="1"/>
  <c r="U58" i="4"/>
  <c r="V58" i="4" s="1"/>
  <c r="U59" i="4"/>
  <c r="V59" i="4" s="1"/>
  <c r="U60" i="4"/>
  <c r="V60" i="4" s="1"/>
  <c r="U61" i="4"/>
  <c r="V61" i="4" s="1"/>
  <c r="W61" i="4" s="1"/>
  <c r="U62" i="4"/>
  <c r="V62" i="4" s="1"/>
  <c r="U63" i="4"/>
  <c r="V63" i="4" s="1"/>
  <c r="U64" i="4"/>
  <c r="V64" i="4" s="1"/>
  <c r="U65" i="4"/>
  <c r="V65" i="4" s="1"/>
  <c r="U66" i="4"/>
  <c r="V66" i="4" s="1"/>
  <c r="U67" i="4"/>
  <c r="V67" i="4" s="1"/>
  <c r="U68" i="4"/>
  <c r="V68" i="4" s="1"/>
  <c r="U69" i="4"/>
  <c r="V69" i="4" s="1"/>
  <c r="W69" i="4" s="1"/>
  <c r="U70" i="4"/>
  <c r="V70" i="4" s="1"/>
  <c r="U71" i="4"/>
  <c r="V71" i="4" s="1"/>
  <c r="U72" i="4"/>
  <c r="V72" i="4" s="1"/>
  <c r="U73" i="4"/>
  <c r="V73" i="4" s="1"/>
  <c r="U74" i="4"/>
  <c r="V74" i="4" s="1"/>
  <c r="U75" i="4"/>
  <c r="V75" i="4" s="1"/>
  <c r="U76" i="4"/>
  <c r="V76" i="4" s="1"/>
  <c r="U77" i="4"/>
  <c r="V77" i="4" s="1"/>
  <c r="W77" i="4" s="1"/>
  <c r="U78" i="4"/>
  <c r="V78" i="4" s="1"/>
  <c r="U79" i="4"/>
  <c r="V79" i="4" s="1"/>
  <c r="U80" i="4"/>
  <c r="V80" i="4" s="1"/>
  <c r="U81" i="4"/>
  <c r="V81" i="4" s="1"/>
  <c r="U82" i="4"/>
  <c r="V82" i="4" s="1"/>
  <c r="U83" i="4"/>
  <c r="V83" i="4" s="1"/>
  <c r="U84" i="4"/>
  <c r="V84" i="4" s="1"/>
  <c r="U85" i="4"/>
  <c r="V85" i="4" s="1"/>
  <c r="W85" i="4" s="1"/>
  <c r="U86" i="4"/>
  <c r="V86" i="4" s="1"/>
  <c r="U87" i="4"/>
  <c r="V87" i="4" s="1"/>
  <c r="U88" i="4"/>
  <c r="V88" i="4" s="1"/>
  <c r="U89" i="4"/>
  <c r="V89" i="4" s="1"/>
  <c r="U90" i="4"/>
  <c r="V90" i="4" s="1"/>
  <c r="U91" i="4"/>
  <c r="V91" i="4" s="1"/>
  <c r="U92" i="4"/>
  <c r="V92" i="4" s="1"/>
  <c r="U93" i="4"/>
  <c r="V93" i="4" s="1"/>
  <c r="W93" i="4" s="1"/>
  <c r="U94" i="4"/>
  <c r="V94" i="4" s="1"/>
  <c r="U95" i="4"/>
  <c r="V95" i="4" s="1"/>
  <c r="U96" i="4"/>
  <c r="V96" i="4" s="1"/>
  <c r="U97" i="4"/>
  <c r="V97" i="4" s="1"/>
  <c r="U98" i="4"/>
  <c r="V98" i="4" s="1"/>
  <c r="U99" i="4"/>
  <c r="V99" i="4" s="1"/>
  <c r="U100" i="4"/>
  <c r="V100" i="4" s="1"/>
  <c r="U101" i="4"/>
  <c r="V101" i="4" s="1"/>
  <c r="W101" i="4" s="1"/>
  <c r="U102" i="4"/>
  <c r="V102" i="4" s="1"/>
  <c r="U103" i="4"/>
  <c r="V103" i="4" s="1"/>
  <c r="U104" i="4"/>
  <c r="V104" i="4" s="1"/>
  <c r="U105" i="4"/>
  <c r="V105" i="4" s="1"/>
  <c r="U106" i="4"/>
  <c r="V106" i="4" s="1"/>
  <c r="U107" i="4"/>
  <c r="V107" i="4" s="1"/>
  <c r="U108" i="4"/>
  <c r="V108" i="4" s="1"/>
  <c r="U109" i="4"/>
  <c r="V109" i="4" s="1"/>
  <c r="U110" i="4"/>
  <c r="V110" i="4" s="1"/>
  <c r="U111" i="4"/>
  <c r="V111" i="4" s="1"/>
  <c r="U112" i="4"/>
  <c r="V112" i="4" s="1"/>
  <c r="U113" i="4"/>
  <c r="V113" i="4" s="1"/>
  <c r="U114" i="4"/>
  <c r="V114" i="4" s="1"/>
  <c r="U115" i="4"/>
  <c r="V115" i="4" s="1"/>
  <c r="U116" i="4"/>
  <c r="V116" i="4" s="1"/>
  <c r="U117" i="4"/>
  <c r="V117" i="4" s="1"/>
  <c r="W117" i="4" s="1"/>
  <c r="U118" i="4"/>
  <c r="V118" i="4" s="1"/>
  <c r="U119" i="4"/>
  <c r="V119" i="4" s="1"/>
  <c r="U120" i="4"/>
  <c r="V120" i="4" s="1"/>
  <c r="U121" i="4"/>
  <c r="V121" i="4" s="1"/>
  <c r="U122" i="4"/>
  <c r="V122" i="4" s="1"/>
  <c r="U123" i="4"/>
  <c r="V123" i="4" s="1"/>
  <c r="U124" i="4"/>
  <c r="V124" i="4" s="1"/>
  <c r="U125" i="4"/>
  <c r="V125" i="4" s="1"/>
  <c r="U126" i="4"/>
  <c r="V126" i="4" s="1"/>
  <c r="U127" i="4"/>
  <c r="V127" i="4" s="1"/>
  <c r="U128" i="4"/>
  <c r="V128" i="4" s="1"/>
  <c r="U129" i="4"/>
  <c r="V129" i="4" s="1"/>
  <c r="U130" i="4"/>
  <c r="V130" i="4" s="1"/>
  <c r="U131" i="4"/>
  <c r="V131" i="4" s="1"/>
  <c r="U132" i="4"/>
  <c r="V132" i="4" s="1"/>
  <c r="U133" i="4"/>
  <c r="V133" i="4" s="1"/>
  <c r="W133" i="4" s="1"/>
  <c r="U134" i="4"/>
  <c r="V134" i="4" s="1"/>
  <c r="U135" i="4"/>
  <c r="V135" i="4" s="1"/>
  <c r="U136" i="4"/>
  <c r="V136" i="4" s="1"/>
  <c r="U137" i="4"/>
  <c r="V137" i="4" s="1"/>
  <c r="U138" i="4"/>
  <c r="V138" i="4" s="1"/>
  <c r="U139" i="4"/>
  <c r="V139" i="4" s="1"/>
  <c r="U140" i="4"/>
  <c r="V140" i="4" s="1"/>
  <c r="U141" i="4"/>
  <c r="V141" i="4" s="1"/>
  <c r="U142" i="4"/>
  <c r="V142" i="4" s="1"/>
  <c r="U143" i="4"/>
  <c r="V143" i="4" s="1"/>
  <c r="U144" i="4"/>
  <c r="V144" i="4" s="1"/>
  <c r="U145" i="4"/>
  <c r="V145" i="4" s="1"/>
  <c r="U146" i="4"/>
  <c r="V146" i="4" s="1"/>
  <c r="U147" i="4"/>
  <c r="V147" i="4" s="1"/>
  <c r="U148" i="4"/>
  <c r="V148" i="4" s="1"/>
  <c r="U149" i="4"/>
  <c r="V149" i="4" s="1"/>
  <c r="U150" i="4"/>
  <c r="V150" i="4" s="1"/>
  <c r="U151" i="4"/>
  <c r="V151" i="4" s="1"/>
  <c r="U152" i="4"/>
  <c r="V152" i="4" s="1"/>
  <c r="U153" i="4"/>
  <c r="V153" i="4" s="1"/>
  <c r="U154" i="4"/>
  <c r="V154" i="4" s="1"/>
  <c r="U155" i="4"/>
  <c r="V155" i="4" s="1"/>
  <c r="U156" i="4"/>
  <c r="V156" i="4" s="1"/>
  <c r="U157" i="4"/>
  <c r="V157" i="4" s="1"/>
  <c r="U158" i="4"/>
  <c r="V158" i="4" s="1"/>
  <c r="U159" i="4"/>
  <c r="V159" i="4" s="1"/>
  <c r="U160" i="4"/>
  <c r="V160" i="4" s="1"/>
  <c r="U161" i="4"/>
  <c r="V161" i="4" s="1"/>
  <c r="U162" i="4"/>
  <c r="V162" i="4" s="1"/>
  <c r="U163" i="4"/>
  <c r="V163" i="4" s="1"/>
  <c r="U164" i="4"/>
  <c r="V164" i="4" s="1"/>
  <c r="U165" i="4"/>
  <c r="V165" i="4" s="1"/>
  <c r="U166" i="4"/>
  <c r="V166" i="4" s="1"/>
  <c r="U167" i="4"/>
  <c r="V167" i="4" s="1"/>
  <c r="U168" i="4"/>
  <c r="V168" i="4" s="1"/>
  <c r="U169" i="4"/>
  <c r="V169" i="4" s="1"/>
  <c r="U170" i="4"/>
  <c r="V170" i="4" s="1"/>
  <c r="U171" i="4"/>
  <c r="V171" i="4" s="1"/>
  <c r="U172" i="4"/>
  <c r="V172" i="4" s="1"/>
  <c r="U173" i="4"/>
  <c r="V173" i="4" s="1"/>
  <c r="U174" i="4"/>
  <c r="V174" i="4" s="1"/>
  <c r="U175" i="4"/>
  <c r="V175" i="4" s="1"/>
  <c r="U176" i="4"/>
  <c r="V176" i="4" s="1"/>
  <c r="U177" i="4"/>
  <c r="V177" i="4" s="1"/>
  <c r="U3" i="4"/>
  <c r="V3" i="4" s="1"/>
  <c r="P4" i="4"/>
  <c r="Q4" i="4" s="1"/>
  <c r="P5" i="4"/>
  <c r="Q5" i="4" s="1"/>
  <c r="P6" i="4"/>
  <c r="Q6" i="4" s="1"/>
  <c r="P7" i="4"/>
  <c r="Q7" i="4" s="1"/>
  <c r="P8" i="4"/>
  <c r="Q8" i="4" s="1"/>
  <c r="P9" i="4"/>
  <c r="Q9" i="4" s="1"/>
  <c r="P10" i="4"/>
  <c r="Q10" i="4" s="1"/>
  <c r="P11" i="4"/>
  <c r="Q11" i="4" s="1"/>
  <c r="P12" i="4"/>
  <c r="Q12" i="4" s="1"/>
  <c r="P13" i="4"/>
  <c r="Q13" i="4" s="1"/>
  <c r="R13" i="4" s="1"/>
  <c r="P14" i="4"/>
  <c r="Q14" i="4" s="1"/>
  <c r="P15" i="4"/>
  <c r="Q15" i="4" s="1"/>
  <c r="P16" i="4"/>
  <c r="Q16" i="4" s="1"/>
  <c r="P17" i="4"/>
  <c r="Q17" i="4" s="1"/>
  <c r="P18" i="4"/>
  <c r="Q18" i="4" s="1"/>
  <c r="P19" i="4"/>
  <c r="Q19" i="4" s="1"/>
  <c r="P20" i="4"/>
  <c r="Q20" i="4" s="1"/>
  <c r="P21" i="4"/>
  <c r="Q21" i="4" s="1"/>
  <c r="P22" i="4"/>
  <c r="Q22" i="4" s="1"/>
  <c r="P23" i="4"/>
  <c r="Q23" i="4" s="1"/>
  <c r="P24" i="4"/>
  <c r="Q24" i="4" s="1"/>
  <c r="P25" i="4"/>
  <c r="Q25" i="4" s="1"/>
  <c r="P26" i="4"/>
  <c r="Q26" i="4" s="1"/>
  <c r="P27" i="4"/>
  <c r="Q27" i="4" s="1"/>
  <c r="P28" i="4"/>
  <c r="Q28" i="4" s="1"/>
  <c r="P29" i="4"/>
  <c r="Q29" i="4" s="1"/>
  <c r="P30" i="4"/>
  <c r="Q30" i="4" s="1"/>
  <c r="P31" i="4"/>
  <c r="Q31" i="4" s="1"/>
  <c r="P32" i="4"/>
  <c r="Q32" i="4" s="1"/>
  <c r="R32" i="4" s="1"/>
  <c r="P33" i="4"/>
  <c r="Q33" i="4" s="1"/>
  <c r="P34" i="4"/>
  <c r="Q34" i="4" s="1"/>
  <c r="R34" i="4" s="1"/>
  <c r="P35" i="4"/>
  <c r="Q35" i="4" s="1"/>
  <c r="P36" i="4"/>
  <c r="Q36" i="4" s="1"/>
  <c r="P37" i="4"/>
  <c r="Q37" i="4" s="1"/>
  <c r="P38" i="4"/>
  <c r="Q38" i="4" s="1"/>
  <c r="P39" i="4"/>
  <c r="Q39" i="4" s="1"/>
  <c r="P40" i="4"/>
  <c r="Q40" i="4" s="1"/>
  <c r="P41" i="4"/>
  <c r="Q41" i="4" s="1"/>
  <c r="P42" i="4"/>
  <c r="Q42" i="4" s="1"/>
  <c r="P43" i="4"/>
  <c r="Q43" i="4" s="1"/>
  <c r="P44" i="4"/>
  <c r="Q44" i="4" s="1"/>
  <c r="P45" i="4"/>
  <c r="Q45" i="4" s="1"/>
  <c r="P46" i="4"/>
  <c r="Q46" i="4" s="1"/>
  <c r="P47" i="4"/>
  <c r="Q47" i="4" s="1"/>
  <c r="P48" i="4"/>
  <c r="Q48" i="4" s="1"/>
  <c r="R48" i="4" s="1"/>
  <c r="P49" i="4"/>
  <c r="Q49" i="4" s="1"/>
  <c r="P50" i="4"/>
  <c r="Q50" i="4" s="1"/>
  <c r="P51" i="4"/>
  <c r="Q51" i="4" s="1"/>
  <c r="R51" i="4" s="1"/>
  <c r="P52" i="4"/>
  <c r="Q52" i="4" s="1"/>
  <c r="P53" i="4"/>
  <c r="Q53" i="4" s="1"/>
  <c r="R53" i="4" s="1"/>
  <c r="P54" i="4"/>
  <c r="Q54" i="4" s="1"/>
  <c r="P55" i="4"/>
  <c r="Q55" i="4" s="1"/>
  <c r="P56" i="4"/>
  <c r="Q56" i="4" s="1"/>
  <c r="P57" i="4"/>
  <c r="Q57" i="4" s="1"/>
  <c r="P58" i="4"/>
  <c r="Q58" i="4" s="1"/>
  <c r="P59" i="4"/>
  <c r="Q59" i="4" s="1"/>
  <c r="P60" i="4"/>
  <c r="Q60" i="4" s="1"/>
  <c r="P61" i="4"/>
  <c r="Q61" i="4" s="1"/>
  <c r="P62" i="4"/>
  <c r="Q62" i="4" s="1"/>
  <c r="P63" i="4"/>
  <c r="Q63" i="4" s="1"/>
  <c r="P64" i="4"/>
  <c r="Q64" i="4" s="1"/>
  <c r="P65" i="4"/>
  <c r="Q65" i="4" s="1"/>
  <c r="R65" i="4" s="1"/>
  <c r="P66" i="4"/>
  <c r="Q66" i="4" s="1"/>
  <c r="P67" i="4"/>
  <c r="Q67" i="4" s="1"/>
  <c r="P68" i="4"/>
  <c r="Q68" i="4" s="1"/>
  <c r="P69" i="4"/>
  <c r="Q69" i="4" s="1"/>
  <c r="P70" i="4"/>
  <c r="Q70" i="4" s="1"/>
  <c r="P71" i="4"/>
  <c r="Q71" i="4" s="1"/>
  <c r="P72" i="4"/>
  <c r="Q72" i="4" s="1"/>
  <c r="P73" i="4"/>
  <c r="Q73" i="4" s="1"/>
  <c r="P74" i="4"/>
  <c r="Q74" i="4" s="1"/>
  <c r="P75" i="4"/>
  <c r="Q75" i="4" s="1"/>
  <c r="P76" i="4"/>
  <c r="Q76" i="4" s="1"/>
  <c r="P77" i="4"/>
  <c r="Q77" i="4" s="1"/>
  <c r="P78" i="4"/>
  <c r="Q78" i="4" s="1"/>
  <c r="P79" i="4"/>
  <c r="Q79" i="4" s="1"/>
  <c r="P80" i="4"/>
  <c r="Q80" i="4" s="1"/>
  <c r="P81" i="4"/>
  <c r="Q81" i="4" s="1"/>
  <c r="P82" i="4"/>
  <c r="Q82" i="4" s="1"/>
  <c r="P83" i="4"/>
  <c r="Q83" i="4" s="1"/>
  <c r="P84" i="4"/>
  <c r="Q84" i="4" s="1"/>
  <c r="P85" i="4"/>
  <c r="Q85" i="4" s="1"/>
  <c r="P86" i="4"/>
  <c r="Q86" i="4" s="1"/>
  <c r="P87" i="4"/>
  <c r="Q87" i="4" s="1"/>
  <c r="P88" i="4"/>
  <c r="Q88" i="4" s="1"/>
  <c r="P89" i="4"/>
  <c r="Q89" i="4" s="1"/>
  <c r="P90" i="4"/>
  <c r="Q90" i="4" s="1"/>
  <c r="P91" i="4"/>
  <c r="Q91" i="4" s="1"/>
  <c r="P92" i="4"/>
  <c r="Q92" i="4" s="1"/>
  <c r="P93" i="4"/>
  <c r="Q93" i="4" s="1"/>
  <c r="P94" i="4"/>
  <c r="Q94" i="4" s="1"/>
  <c r="P95" i="4"/>
  <c r="Q95" i="4" s="1"/>
  <c r="P96" i="4"/>
  <c r="Q96" i="4" s="1"/>
  <c r="P97" i="4"/>
  <c r="Q97" i="4" s="1"/>
  <c r="P98" i="4"/>
  <c r="Q98" i="4" s="1"/>
  <c r="P99" i="4"/>
  <c r="Q99" i="4" s="1"/>
  <c r="P100" i="4"/>
  <c r="Q100" i="4" s="1"/>
  <c r="P101" i="4"/>
  <c r="Q101" i="4" s="1"/>
  <c r="P102" i="4"/>
  <c r="Q102" i="4" s="1"/>
  <c r="P103" i="4"/>
  <c r="Q103" i="4" s="1"/>
  <c r="P104" i="4"/>
  <c r="Q104" i="4" s="1"/>
  <c r="P105" i="4"/>
  <c r="Q105" i="4" s="1"/>
  <c r="P106" i="4"/>
  <c r="Q106" i="4" s="1"/>
  <c r="P107" i="4"/>
  <c r="Q107" i="4" s="1"/>
  <c r="P108" i="4"/>
  <c r="Q108" i="4" s="1"/>
  <c r="P109" i="4"/>
  <c r="Q109" i="4" s="1"/>
  <c r="P110" i="4"/>
  <c r="Q110" i="4" s="1"/>
  <c r="P111" i="4"/>
  <c r="Q111" i="4" s="1"/>
  <c r="P112" i="4"/>
  <c r="Q112" i="4" s="1"/>
  <c r="P113" i="4"/>
  <c r="Q113" i="4" s="1"/>
  <c r="P114" i="4"/>
  <c r="Q114" i="4" s="1"/>
  <c r="P115" i="4"/>
  <c r="Q115" i="4" s="1"/>
  <c r="P116" i="4"/>
  <c r="Q116" i="4" s="1"/>
  <c r="P117" i="4"/>
  <c r="Q117" i="4" s="1"/>
  <c r="P118" i="4"/>
  <c r="Q118" i="4" s="1"/>
  <c r="P119" i="4"/>
  <c r="Q119" i="4" s="1"/>
  <c r="P120" i="4"/>
  <c r="Q120" i="4" s="1"/>
  <c r="P121" i="4"/>
  <c r="Q121" i="4" s="1"/>
  <c r="P122" i="4"/>
  <c r="Q122" i="4" s="1"/>
  <c r="P123" i="4"/>
  <c r="Q123" i="4" s="1"/>
  <c r="P124" i="4"/>
  <c r="Q124" i="4" s="1"/>
  <c r="P125" i="4"/>
  <c r="Q125" i="4" s="1"/>
  <c r="P126" i="4"/>
  <c r="Q126" i="4" s="1"/>
  <c r="P127" i="4"/>
  <c r="Q127" i="4" s="1"/>
  <c r="P128" i="4"/>
  <c r="Q128" i="4" s="1"/>
  <c r="P129" i="4"/>
  <c r="Q129" i="4" s="1"/>
  <c r="P130" i="4"/>
  <c r="Q130" i="4" s="1"/>
  <c r="P131" i="4"/>
  <c r="Q131" i="4" s="1"/>
  <c r="P132" i="4"/>
  <c r="Q132" i="4" s="1"/>
  <c r="P133" i="4"/>
  <c r="Q133" i="4" s="1"/>
  <c r="P134" i="4"/>
  <c r="Q134" i="4" s="1"/>
  <c r="P135" i="4"/>
  <c r="Q135" i="4" s="1"/>
  <c r="P136" i="4"/>
  <c r="Q136" i="4" s="1"/>
  <c r="P137" i="4"/>
  <c r="Q137" i="4" s="1"/>
  <c r="P138" i="4"/>
  <c r="Q138" i="4" s="1"/>
  <c r="R138" i="4" s="1"/>
  <c r="P139" i="4"/>
  <c r="Q139" i="4" s="1"/>
  <c r="P140" i="4"/>
  <c r="Q140" i="4" s="1"/>
  <c r="P141" i="4"/>
  <c r="Q141" i="4" s="1"/>
  <c r="P142" i="4"/>
  <c r="Q142" i="4" s="1"/>
  <c r="R142" i="4" s="1"/>
  <c r="P143" i="4"/>
  <c r="Q143" i="4" s="1"/>
  <c r="P144" i="4"/>
  <c r="Q144" i="4" s="1"/>
  <c r="P145" i="4"/>
  <c r="Q145" i="4" s="1"/>
  <c r="P146" i="4"/>
  <c r="Q146" i="4" s="1"/>
  <c r="P147" i="4"/>
  <c r="Q147" i="4" s="1"/>
  <c r="P148" i="4"/>
  <c r="Q148" i="4" s="1"/>
  <c r="P149" i="4"/>
  <c r="Q149" i="4" s="1"/>
  <c r="P150" i="4"/>
  <c r="Q150" i="4" s="1"/>
  <c r="P151" i="4"/>
  <c r="Q151" i="4" s="1"/>
  <c r="P152" i="4"/>
  <c r="Q152" i="4" s="1"/>
  <c r="P153" i="4"/>
  <c r="Q153" i="4" s="1"/>
  <c r="P154" i="4"/>
  <c r="Q154" i="4" s="1"/>
  <c r="P155" i="4"/>
  <c r="Q155" i="4" s="1"/>
  <c r="P156" i="4"/>
  <c r="Q156" i="4" s="1"/>
  <c r="P157" i="4"/>
  <c r="Q157" i="4" s="1"/>
  <c r="P158" i="4"/>
  <c r="Q158" i="4" s="1"/>
  <c r="P159" i="4"/>
  <c r="Q159" i="4" s="1"/>
  <c r="P160" i="4"/>
  <c r="Q160" i="4" s="1"/>
  <c r="P161" i="4"/>
  <c r="Q161" i="4" s="1"/>
  <c r="P162" i="4"/>
  <c r="Q162" i="4" s="1"/>
  <c r="P163" i="4"/>
  <c r="Q163" i="4" s="1"/>
  <c r="P164" i="4"/>
  <c r="Q164" i="4" s="1"/>
  <c r="P165" i="4"/>
  <c r="Q165" i="4" s="1"/>
  <c r="P166" i="4"/>
  <c r="Q166" i="4" s="1"/>
  <c r="P167" i="4"/>
  <c r="Q167" i="4" s="1"/>
  <c r="P168" i="4"/>
  <c r="Q168" i="4" s="1"/>
  <c r="P169" i="4"/>
  <c r="Q169" i="4" s="1"/>
  <c r="P170" i="4"/>
  <c r="Q170" i="4" s="1"/>
  <c r="P171" i="4"/>
  <c r="Q171" i="4" s="1"/>
  <c r="P172" i="4"/>
  <c r="Q172" i="4" s="1"/>
  <c r="P173" i="4"/>
  <c r="Q173" i="4" s="1"/>
  <c r="P174" i="4"/>
  <c r="Q174" i="4" s="1"/>
  <c r="P175" i="4"/>
  <c r="Q175" i="4" s="1"/>
  <c r="P176" i="4"/>
  <c r="Q176" i="4" s="1"/>
  <c r="P177" i="4"/>
  <c r="Q177" i="4" s="1"/>
  <c r="P3" i="4"/>
  <c r="Q3" i="4" s="1"/>
  <c r="K4" i="4"/>
  <c r="L4" i="4" s="1"/>
  <c r="K5" i="4"/>
  <c r="L5" i="4" s="1"/>
  <c r="K6" i="4"/>
  <c r="L6" i="4" s="1"/>
  <c r="K7" i="4"/>
  <c r="L7" i="4" s="1"/>
  <c r="M7" i="4" s="1"/>
  <c r="K8" i="4"/>
  <c r="L8" i="4" s="1"/>
  <c r="K9" i="4"/>
  <c r="L9" i="4" s="1"/>
  <c r="K10" i="4"/>
  <c r="L10" i="4" s="1"/>
  <c r="K11" i="4"/>
  <c r="L11" i="4" s="1"/>
  <c r="K12" i="4"/>
  <c r="L12" i="4" s="1"/>
  <c r="K13" i="4"/>
  <c r="L13" i="4" s="1"/>
  <c r="K14" i="4"/>
  <c r="L14" i="4" s="1"/>
  <c r="K15" i="4"/>
  <c r="L15" i="4" s="1"/>
  <c r="K16" i="4"/>
  <c r="L16" i="4" s="1"/>
  <c r="K17" i="4"/>
  <c r="L17" i="4" s="1"/>
  <c r="K18" i="4"/>
  <c r="L18" i="4" s="1"/>
  <c r="K19" i="4"/>
  <c r="L19" i="4" s="1"/>
  <c r="K20" i="4"/>
  <c r="L20" i="4" s="1"/>
  <c r="K21" i="4"/>
  <c r="L21" i="4" s="1"/>
  <c r="M21" i="4" s="1"/>
  <c r="K22" i="4"/>
  <c r="L22" i="4" s="1"/>
  <c r="K23" i="4"/>
  <c r="L23" i="4" s="1"/>
  <c r="K24" i="4"/>
  <c r="L24" i="4" s="1"/>
  <c r="K25" i="4"/>
  <c r="L25" i="4" s="1"/>
  <c r="K26" i="4"/>
  <c r="L26" i="4" s="1"/>
  <c r="K27" i="4"/>
  <c r="L27" i="4" s="1"/>
  <c r="K28" i="4"/>
  <c r="L28" i="4" s="1"/>
  <c r="M28" i="4" s="1"/>
  <c r="K29" i="4"/>
  <c r="L29" i="4" s="1"/>
  <c r="K30" i="4"/>
  <c r="L30" i="4" s="1"/>
  <c r="K31" i="4"/>
  <c r="L31" i="4" s="1"/>
  <c r="K32" i="4"/>
  <c r="L32" i="4" s="1"/>
  <c r="K33" i="4"/>
  <c r="L33" i="4" s="1"/>
  <c r="K34" i="4"/>
  <c r="L34" i="4" s="1"/>
  <c r="K35" i="4"/>
  <c r="L35" i="4" s="1"/>
  <c r="K36" i="4"/>
  <c r="L36" i="4" s="1"/>
  <c r="K37" i="4"/>
  <c r="L37" i="4" s="1"/>
  <c r="K38" i="4"/>
  <c r="L38" i="4" s="1"/>
  <c r="K39" i="4"/>
  <c r="L39" i="4" s="1"/>
  <c r="K40" i="4"/>
  <c r="L40" i="4" s="1"/>
  <c r="K41" i="4"/>
  <c r="L41" i="4" s="1"/>
  <c r="K42" i="4"/>
  <c r="L42" i="4" s="1"/>
  <c r="K43" i="4"/>
  <c r="L43" i="4" s="1"/>
  <c r="K44" i="4"/>
  <c r="L44" i="4" s="1"/>
  <c r="K45" i="4"/>
  <c r="L45" i="4" s="1"/>
  <c r="K46" i="4"/>
  <c r="L46" i="4" s="1"/>
  <c r="K47" i="4"/>
  <c r="L47" i="4" s="1"/>
  <c r="K48" i="4"/>
  <c r="L48" i="4" s="1"/>
  <c r="K49" i="4"/>
  <c r="L49" i="4" s="1"/>
  <c r="M49" i="4" s="1"/>
  <c r="K50" i="4"/>
  <c r="L50" i="4" s="1"/>
  <c r="K51" i="4"/>
  <c r="L51" i="4" s="1"/>
  <c r="K52" i="4"/>
  <c r="L52" i="4" s="1"/>
  <c r="K53" i="4"/>
  <c r="L53" i="4" s="1"/>
  <c r="K54" i="4"/>
  <c r="L54" i="4" s="1"/>
  <c r="K55" i="4"/>
  <c r="L55" i="4" s="1"/>
  <c r="K56" i="4"/>
  <c r="L56" i="4" s="1"/>
  <c r="M56" i="4" s="1"/>
  <c r="K57" i="4"/>
  <c r="L57" i="4" s="1"/>
  <c r="K58" i="4"/>
  <c r="L58" i="4" s="1"/>
  <c r="K59" i="4"/>
  <c r="L59" i="4" s="1"/>
  <c r="K60" i="4"/>
  <c r="L60" i="4" s="1"/>
  <c r="K61" i="4"/>
  <c r="L61" i="4" s="1"/>
  <c r="K62" i="4"/>
  <c r="L62" i="4" s="1"/>
  <c r="K63" i="4"/>
  <c r="L63" i="4" s="1"/>
  <c r="K64" i="4"/>
  <c r="L64" i="4" s="1"/>
  <c r="K65" i="4"/>
  <c r="L65" i="4" s="1"/>
  <c r="K66" i="4"/>
  <c r="L66" i="4" s="1"/>
  <c r="K67" i="4"/>
  <c r="L67" i="4" s="1"/>
  <c r="K68" i="4"/>
  <c r="L68" i="4" s="1"/>
  <c r="K69" i="4"/>
  <c r="L69" i="4" s="1"/>
  <c r="K70" i="4"/>
  <c r="L70" i="4" s="1"/>
  <c r="M70" i="4" s="1"/>
  <c r="K71" i="4"/>
  <c r="L71" i="4" s="1"/>
  <c r="K72" i="4"/>
  <c r="L72" i="4" s="1"/>
  <c r="M72" i="4" s="1"/>
  <c r="K73" i="4"/>
  <c r="L73" i="4" s="1"/>
  <c r="K74" i="4"/>
  <c r="L74" i="4" s="1"/>
  <c r="K75" i="4"/>
  <c r="L75" i="4" s="1"/>
  <c r="K76" i="4"/>
  <c r="L76" i="4" s="1"/>
  <c r="K77" i="4"/>
  <c r="L77" i="4" s="1"/>
  <c r="K78" i="4"/>
  <c r="L78" i="4" s="1"/>
  <c r="K79" i="4"/>
  <c r="L79" i="4" s="1"/>
  <c r="K80" i="4"/>
  <c r="L80" i="4" s="1"/>
  <c r="K81" i="4"/>
  <c r="L81" i="4" s="1"/>
  <c r="K82" i="4"/>
  <c r="L82" i="4" s="1"/>
  <c r="K83" i="4"/>
  <c r="L83" i="4" s="1"/>
  <c r="K84" i="4"/>
  <c r="L84" i="4" s="1"/>
  <c r="M84" i="4" s="1"/>
  <c r="K85" i="4"/>
  <c r="L85" i="4" s="1"/>
  <c r="K86" i="4"/>
  <c r="L86" i="4" s="1"/>
  <c r="K87" i="4"/>
  <c r="L87" i="4" s="1"/>
  <c r="K88" i="4"/>
  <c r="L88" i="4" s="1"/>
  <c r="K89" i="4"/>
  <c r="L89" i="4" s="1"/>
  <c r="K90" i="4"/>
  <c r="L90" i="4" s="1"/>
  <c r="K91" i="4"/>
  <c r="L91" i="4" s="1"/>
  <c r="K92" i="4"/>
  <c r="L92" i="4" s="1"/>
  <c r="K93" i="4"/>
  <c r="L93" i="4" s="1"/>
  <c r="K94" i="4"/>
  <c r="L94" i="4" s="1"/>
  <c r="K95" i="4"/>
  <c r="L95" i="4" s="1"/>
  <c r="K96" i="4"/>
  <c r="L96" i="4" s="1"/>
  <c r="K97" i="4"/>
  <c r="L97" i="4" s="1"/>
  <c r="K98" i="4"/>
  <c r="L98" i="4" s="1"/>
  <c r="M98" i="4" s="1"/>
  <c r="K99" i="4"/>
  <c r="L99" i="4" s="1"/>
  <c r="K100" i="4"/>
  <c r="L100" i="4" s="1"/>
  <c r="K101" i="4"/>
  <c r="L101" i="4" s="1"/>
  <c r="K102" i="4"/>
  <c r="L102" i="4" s="1"/>
  <c r="K103" i="4"/>
  <c r="L103" i="4" s="1"/>
  <c r="K104" i="4"/>
  <c r="L104" i="4" s="1"/>
  <c r="K105" i="4"/>
  <c r="L105" i="4" s="1"/>
  <c r="K106" i="4"/>
  <c r="L106" i="4" s="1"/>
  <c r="K107" i="4"/>
  <c r="L107" i="4" s="1"/>
  <c r="K108" i="4"/>
  <c r="L108" i="4" s="1"/>
  <c r="K109" i="4"/>
  <c r="L109" i="4" s="1"/>
  <c r="K110" i="4"/>
  <c r="L110" i="4" s="1"/>
  <c r="K111" i="4"/>
  <c r="L111" i="4" s="1"/>
  <c r="K112" i="4"/>
  <c r="L112" i="4" s="1"/>
  <c r="K113" i="4"/>
  <c r="L113" i="4" s="1"/>
  <c r="K114" i="4"/>
  <c r="L114" i="4" s="1"/>
  <c r="K115" i="4"/>
  <c r="L115" i="4" s="1"/>
  <c r="K116" i="4"/>
  <c r="L116" i="4" s="1"/>
  <c r="K117" i="4"/>
  <c r="L117" i="4" s="1"/>
  <c r="K118" i="4"/>
  <c r="L118" i="4" s="1"/>
  <c r="K119" i="4"/>
  <c r="L119" i="4" s="1"/>
  <c r="M119" i="4" s="1"/>
  <c r="K120" i="4"/>
  <c r="L120" i="4" s="1"/>
  <c r="K121" i="4"/>
  <c r="L121" i="4" s="1"/>
  <c r="K122" i="4"/>
  <c r="L122" i="4" s="1"/>
  <c r="K123" i="4"/>
  <c r="L123" i="4" s="1"/>
  <c r="K124" i="4"/>
  <c r="L124" i="4" s="1"/>
  <c r="K125" i="4"/>
  <c r="L125" i="4" s="1"/>
  <c r="K126" i="4"/>
  <c r="L126" i="4" s="1"/>
  <c r="K127" i="4"/>
  <c r="L127" i="4" s="1"/>
  <c r="K128" i="4"/>
  <c r="L128" i="4" s="1"/>
  <c r="K129" i="4"/>
  <c r="L129" i="4" s="1"/>
  <c r="K130" i="4"/>
  <c r="L130" i="4" s="1"/>
  <c r="K131" i="4"/>
  <c r="L131" i="4" s="1"/>
  <c r="K132" i="4"/>
  <c r="L132" i="4" s="1"/>
  <c r="K133" i="4"/>
  <c r="L133" i="4" s="1"/>
  <c r="M133" i="4" s="1"/>
  <c r="K134" i="4"/>
  <c r="L134" i="4" s="1"/>
  <c r="K135" i="4"/>
  <c r="L135" i="4" s="1"/>
  <c r="K136" i="4"/>
  <c r="L136" i="4" s="1"/>
  <c r="K137" i="4"/>
  <c r="L137" i="4" s="1"/>
  <c r="K138" i="4"/>
  <c r="L138" i="4" s="1"/>
  <c r="K139" i="4"/>
  <c r="L139" i="4" s="1"/>
  <c r="K140" i="4"/>
  <c r="L140" i="4" s="1"/>
  <c r="K141" i="4"/>
  <c r="L141" i="4" s="1"/>
  <c r="K142" i="4"/>
  <c r="L142" i="4" s="1"/>
  <c r="K143" i="4"/>
  <c r="L143" i="4" s="1"/>
  <c r="K144" i="4"/>
  <c r="L144" i="4" s="1"/>
  <c r="K145" i="4"/>
  <c r="L145" i="4" s="1"/>
  <c r="K146" i="4"/>
  <c r="L146" i="4" s="1"/>
  <c r="K147" i="4"/>
  <c r="L147" i="4" s="1"/>
  <c r="M147" i="4" s="1"/>
  <c r="K148" i="4"/>
  <c r="L148" i="4" s="1"/>
  <c r="K149" i="4"/>
  <c r="L149" i="4" s="1"/>
  <c r="K150" i="4"/>
  <c r="L150" i="4" s="1"/>
  <c r="K151" i="4"/>
  <c r="L151" i="4" s="1"/>
  <c r="K152" i="4"/>
  <c r="L152" i="4" s="1"/>
  <c r="K153" i="4"/>
  <c r="L153" i="4" s="1"/>
  <c r="K154" i="4"/>
  <c r="L154" i="4" s="1"/>
  <c r="K155" i="4"/>
  <c r="L155" i="4" s="1"/>
  <c r="K156" i="4"/>
  <c r="L156" i="4" s="1"/>
  <c r="K157" i="4"/>
  <c r="L157" i="4" s="1"/>
  <c r="M157" i="4" s="1"/>
  <c r="K158" i="4"/>
  <c r="L158" i="4" s="1"/>
  <c r="K159" i="4"/>
  <c r="L159" i="4" s="1"/>
  <c r="K160" i="4"/>
  <c r="L160" i="4" s="1"/>
  <c r="K161" i="4"/>
  <c r="L161" i="4" s="1"/>
  <c r="K162" i="4"/>
  <c r="L162" i="4" s="1"/>
  <c r="K163" i="4"/>
  <c r="L163" i="4" s="1"/>
  <c r="K164" i="4"/>
  <c r="L164" i="4" s="1"/>
  <c r="K165" i="4"/>
  <c r="L165" i="4" s="1"/>
  <c r="K166" i="4"/>
  <c r="L166" i="4" s="1"/>
  <c r="K167" i="4"/>
  <c r="L167" i="4" s="1"/>
  <c r="K168" i="4"/>
  <c r="L168" i="4" s="1"/>
  <c r="K169" i="4"/>
  <c r="L169" i="4" s="1"/>
  <c r="K170" i="4"/>
  <c r="L170" i="4" s="1"/>
  <c r="K171" i="4"/>
  <c r="L171" i="4" s="1"/>
  <c r="M171" i="4" s="1"/>
  <c r="K172" i="4"/>
  <c r="L172" i="4" s="1"/>
  <c r="K173" i="4"/>
  <c r="L173" i="4" s="1"/>
  <c r="K174" i="4"/>
  <c r="L174" i="4" s="1"/>
  <c r="K175" i="4"/>
  <c r="L175" i="4" s="1"/>
  <c r="K176" i="4"/>
  <c r="L176" i="4" s="1"/>
  <c r="K177" i="4"/>
  <c r="L177" i="4" s="1"/>
  <c r="K3" i="4"/>
  <c r="L3" i="4" s="1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O23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4" i="5"/>
  <c r="O25" i="5"/>
  <c r="O26" i="5"/>
  <c r="O27" i="5"/>
  <c r="O28" i="5"/>
  <c r="O29" i="5"/>
  <c r="O30" i="5"/>
  <c r="O31" i="5"/>
  <c r="O32" i="5"/>
  <c r="O33" i="5"/>
  <c r="O34" i="5"/>
  <c r="O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8" i="5"/>
  <c r="T51" i="4" l="1"/>
  <c r="W159" i="4"/>
  <c r="X159" i="4" s="1"/>
  <c r="W119" i="4"/>
  <c r="W177" i="4"/>
  <c r="X177" i="4" s="1"/>
  <c r="W169" i="4"/>
  <c r="X169" i="4" s="1"/>
  <c r="W161" i="4"/>
  <c r="X161" i="4" s="1"/>
  <c r="W176" i="4"/>
  <c r="X176" i="4" s="1"/>
  <c r="Y168" i="4"/>
  <c r="W168" i="4"/>
  <c r="X168" i="4" s="1"/>
  <c r="W160" i="4"/>
  <c r="X160" i="4" s="1"/>
  <c r="W152" i="4"/>
  <c r="X152" i="4" s="1"/>
  <c r="W144" i="4"/>
  <c r="X144" i="4" s="1"/>
  <c r="W136" i="4"/>
  <c r="Y136" i="4" s="1"/>
  <c r="W128" i="4"/>
  <c r="X128" i="4" s="1"/>
  <c r="W135" i="4"/>
  <c r="X135" i="4" s="1"/>
  <c r="W174" i="4"/>
  <c r="X174" i="4" s="1"/>
  <c r="W150" i="4"/>
  <c r="X150" i="4" s="1"/>
  <c r="W110" i="4"/>
  <c r="X110" i="4" s="1"/>
  <c r="W14" i="4"/>
  <c r="Y14" i="4" s="1"/>
  <c r="Y173" i="4"/>
  <c r="W173" i="4"/>
  <c r="X173" i="4" s="1"/>
  <c r="W165" i="4"/>
  <c r="W157" i="4"/>
  <c r="Y157" i="4" s="1"/>
  <c r="W149" i="4"/>
  <c r="X149" i="4" s="1"/>
  <c r="W141" i="4"/>
  <c r="Y141" i="4" s="1"/>
  <c r="W125" i="4"/>
  <c r="X125" i="4" s="1"/>
  <c r="W175" i="4"/>
  <c r="X175" i="4" s="1"/>
  <c r="W127" i="4"/>
  <c r="X127" i="4" s="1"/>
  <c r="W111" i="4"/>
  <c r="W166" i="4"/>
  <c r="X166" i="4" s="1"/>
  <c r="W134" i="4"/>
  <c r="W118" i="4"/>
  <c r="Y118" i="4" s="1"/>
  <c r="W94" i="4"/>
  <c r="X94" i="4" s="1"/>
  <c r="W86" i="4"/>
  <c r="X86" i="4" s="1"/>
  <c r="W70" i="4"/>
  <c r="X70" i="4" s="1"/>
  <c r="W62" i="4"/>
  <c r="Y62" i="4" s="1"/>
  <c r="W46" i="4"/>
  <c r="X46" i="4" s="1"/>
  <c r="W38" i="4"/>
  <c r="X38" i="4" s="1"/>
  <c r="W30" i="4"/>
  <c r="W22" i="4"/>
  <c r="X22" i="4" s="1"/>
  <c r="Y22" i="4"/>
  <c r="W172" i="4"/>
  <c r="X172" i="4" s="1"/>
  <c r="W164" i="4"/>
  <c r="W151" i="4"/>
  <c r="X151" i="4" s="1"/>
  <c r="W158" i="4"/>
  <c r="X158" i="4"/>
  <c r="Y158" i="4"/>
  <c r="W126" i="4"/>
  <c r="X126" i="4" s="1"/>
  <c r="W102" i="4"/>
  <c r="X102" i="4" s="1"/>
  <c r="W78" i="4"/>
  <c r="Y78" i="4" s="1"/>
  <c r="W6" i="4"/>
  <c r="X6" i="4" s="1"/>
  <c r="W155" i="4"/>
  <c r="X155" i="4" s="1"/>
  <c r="W147" i="4"/>
  <c r="Y147" i="4" s="1"/>
  <c r="W139" i="4"/>
  <c r="X139" i="4" s="1"/>
  <c r="W131" i="4"/>
  <c r="X131" i="4" s="1"/>
  <c r="W123" i="4"/>
  <c r="W115" i="4"/>
  <c r="X115" i="4" s="1"/>
  <c r="W107" i="4"/>
  <c r="X107" i="4" s="1"/>
  <c r="W167" i="4"/>
  <c r="X167" i="4" s="1"/>
  <c r="W142" i="4"/>
  <c r="W3" i="4"/>
  <c r="Y3" i="4" s="1"/>
  <c r="W170" i="4"/>
  <c r="X170" i="4" s="1"/>
  <c r="X162" i="4"/>
  <c r="W162" i="4"/>
  <c r="Y162" i="4" s="1"/>
  <c r="W146" i="4"/>
  <c r="X146" i="4" s="1"/>
  <c r="W138" i="4"/>
  <c r="X138" i="4" s="1"/>
  <c r="W130" i="4"/>
  <c r="Y130" i="4" s="1"/>
  <c r="W114" i="4"/>
  <c r="Y114" i="4" s="1"/>
  <c r="W98" i="4"/>
  <c r="W148" i="4"/>
  <c r="X148" i="4" s="1"/>
  <c r="W100" i="4"/>
  <c r="X100" i="4" s="1"/>
  <c r="W20" i="4"/>
  <c r="X20" i="4" s="1"/>
  <c r="W163" i="4"/>
  <c r="Y163" i="4" s="1"/>
  <c r="X163" i="4"/>
  <c r="W54" i="4"/>
  <c r="X54" i="4" s="1"/>
  <c r="S51" i="4"/>
  <c r="W99" i="4"/>
  <c r="Y99" i="4" s="1"/>
  <c r="W91" i="4"/>
  <c r="X91" i="4" s="1"/>
  <c r="W83" i="4"/>
  <c r="X83" i="4" s="1"/>
  <c r="W75" i="4"/>
  <c r="X75" i="4" s="1"/>
  <c r="W67" i="4"/>
  <c r="Y67" i="4" s="1"/>
  <c r="W59" i="4"/>
  <c r="X59" i="4" s="1"/>
  <c r="W51" i="4"/>
  <c r="X51" i="4" s="1"/>
  <c r="W43" i="4"/>
  <c r="X43" i="4" s="1"/>
  <c r="W35" i="4"/>
  <c r="Y35" i="4" s="1"/>
  <c r="W27" i="4"/>
  <c r="X27" i="4" s="1"/>
  <c r="W19" i="4"/>
  <c r="X19" i="4" s="1"/>
  <c r="W11" i="4"/>
  <c r="X11" i="4" s="1"/>
  <c r="W116" i="4"/>
  <c r="Y116" i="4" s="1"/>
  <c r="X60" i="4"/>
  <c r="Y60" i="4"/>
  <c r="W60" i="4"/>
  <c r="Y4" i="4"/>
  <c r="W4" i="4"/>
  <c r="X4" i="4" s="1"/>
  <c r="W122" i="4"/>
  <c r="X122" i="4" s="1"/>
  <c r="T142" i="4"/>
  <c r="T138" i="4"/>
  <c r="T34" i="4"/>
  <c r="W90" i="4"/>
  <c r="Y90" i="4" s="1"/>
  <c r="W82" i="4"/>
  <c r="X82" i="4" s="1"/>
  <c r="W74" i="4"/>
  <c r="X74" i="4" s="1"/>
  <c r="W66" i="4"/>
  <c r="Y66" i="4" s="1"/>
  <c r="W58" i="4"/>
  <c r="Y58" i="4" s="1"/>
  <c r="W50" i="4"/>
  <c r="W42" i="4"/>
  <c r="X42" i="4" s="1"/>
  <c r="W34" i="4"/>
  <c r="Y34" i="4" s="1"/>
  <c r="W26" i="4"/>
  <c r="Y26" i="4" s="1"/>
  <c r="W18" i="4"/>
  <c r="X18" i="4" s="1"/>
  <c r="W10" i="4"/>
  <c r="X10" i="4" s="1"/>
  <c r="Y59" i="4"/>
  <c r="W140" i="4"/>
  <c r="X140" i="4" s="1"/>
  <c r="W92" i="4"/>
  <c r="X92" i="4" s="1"/>
  <c r="W12" i="4"/>
  <c r="X12" i="4" s="1"/>
  <c r="W143" i="4"/>
  <c r="X143" i="4" s="1"/>
  <c r="S142" i="4"/>
  <c r="S138" i="4"/>
  <c r="S34" i="4"/>
  <c r="W153" i="4"/>
  <c r="X153" i="4" s="1"/>
  <c r="W145" i="4"/>
  <c r="W137" i="4"/>
  <c r="X137" i="4" s="1"/>
  <c r="W129" i="4"/>
  <c r="X129" i="4" s="1"/>
  <c r="Y121" i="4"/>
  <c r="W121" i="4"/>
  <c r="X121" i="4" s="1"/>
  <c r="W113" i="4"/>
  <c r="X113" i="4" s="1"/>
  <c r="W105" i="4"/>
  <c r="X105" i="4" s="1"/>
  <c r="W97" i="4"/>
  <c r="X97" i="4" s="1"/>
  <c r="W89" i="4"/>
  <c r="X89" i="4" s="1"/>
  <c r="W81" i="4"/>
  <c r="W73" i="4"/>
  <c r="X73" i="4" s="1"/>
  <c r="W65" i="4"/>
  <c r="X65" i="4" s="1"/>
  <c r="X57" i="4"/>
  <c r="W57" i="4"/>
  <c r="Y57" i="4" s="1"/>
  <c r="W49" i="4"/>
  <c r="X49" i="4" s="1"/>
  <c r="W41" i="4"/>
  <c r="X41" i="4" s="1"/>
  <c r="W33" i="4"/>
  <c r="X33" i="4" s="1"/>
  <c r="Y25" i="4"/>
  <c r="W25" i="4"/>
  <c r="X25" i="4" s="1"/>
  <c r="W17" i="4"/>
  <c r="X9" i="4"/>
  <c r="W9" i="4"/>
  <c r="Y9" i="4" s="1"/>
  <c r="W108" i="4"/>
  <c r="X108" i="4" s="1"/>
  <c r="W44" i="4"/>
  <c r="X44" i="4" s="1"/>
  <c r="T65" i="4"/>
  <c r="T53" i="4"/>
  <c r="T13" i="4"/>
  <c r="W120" i="4"/>
  <c r="X120" i="4" s="1"/>
  <c r="W112" i="4"/>
  <c r="X112" i="4" s="1"/>
  <c r="W104" i="4"/>
  <c r="X104" i="4" s="1"/>
  <c r="W96" i="4"/>
  <c r="W88" i="4"/>
  <c r="X88" i="4" s="1"/>
  <c r="W80" i="4"/>
  <c r="X80" i="4" s="1"/>
  <c r="W72" i="4"/>
  <c r="X72" i="4" s="1"/>
  <c r="W64" i="4"/>
  <c r="X64" i="4" s="1"/>
  <c r="W56" i="4"/>
  <c r="X56" i="4" s="1"/>
  <c r="W48" i="4"/>
  <c r="X48" i="4" s="1"/>
  <c r="W40" i="4"/>
  <c r="X40" i="4" s="1"/>
  <c r="W32" i="4"/>
  <c r="X24" i="4"/>
  <c r="W24" i="4"/>
  <c r="Y24" i="4" s="1"/>
  <c r="W16" i="4"/>
  <c r="X16" i="4" s="1"/>
  <c r="W8" i="4"/>
  <c r="X8" i="4" s="1"/>
  <c r="W124" i="4"/>
  <c r="X124" i="4" s="1"/>
  <c r="W76" i="4"/>
  <c r="X76" i="4" s="1"/>
  <c r="W52" i="4"/>
  <c r="X52" i="4" s="1"/>
  <c r="W171" i="4"/>
  <c r="X171" i="4" s="1"/>
  <c r="X106" i="4"/>
  <c r="W106" i="4"/>
  <c r="Y106" i="4" s="1"/>
  <c r="S65" i="4"/>
  <c r="S53" i="4"/>
  <c r="S13" i="4"/>
  <c r="W103" i="4"/>
  <c r="X103" i="4" s="1"/>
  <c r="W95" i="4"/>
  <c r="X95" i="4" s="1"/>
  <c r="W87" i="4"/>
  <c r="Y87" i="4" s="1"/>
  <c r="W79" i="4"/>
  <c r="Y79" i="4" s="1"/>
  <c r="W71" i="4"/>
  <c r="X71" i="4" s="1"/>
  <c r="W63" i="4"/>
  <c r="Y63" i="4" s="1"/>
  <c r="W55" i="4"/>
  <c r="Y55" i="4" s="1"/>
  <c r="W47" i="4"/>
  <c r="Y47" i="4" s="1"/>
  <c r="W39" i="4"/>
  <c r="X39" i="4" s="1"/>
  <c r="W31" i="4"/>
  <c r="X31" i="4" s="1"/>
  <c r="W23" i="4"/>
  <c r="Y23" i="4" s="1"/>
  <c r="W15" i="4"/>
  <c r="X15" i="4" s="1"/>
  <c r="W7" i="4"/>
  <c r="X7" i="4" s="1"/>
  <c r="W156" i="4"/>
  <c r="X156" i="4" s="1"/>
  <c r="W68" i="4"/>
  <c r="X68" i="4" s="1"/>
  <c r="W28" i="4"/>
  <c r="X28" i="4" s="1"/>
  <c r="W154" i="4"/>
  <c r="X154" i="4" s="1"/>
  <c r="T48" i="4"/>
  <c r="T32" i="4"/>
  <c r="Y43" i="4"/>
  <c r="Y11" i="4"/>
  <c r="W132" i="4"/>
  <c r="X132" i="4" s="1"/>
  <c r="Y84" i="4"/>
  <c r="W84" i="4"/>
  <c r="X84" i="4" s="1"/>
  <c r="W36" i="4"/>
  <c r="X133" i="4"/>
  <c r="Y133" i="4"/>
  <c r="S48" i="4"/>
  <c r="S32" i="4"/>
  <c r="X117" i="4"/>
  <c r="Y117" i="4"/>
  <c r="X101" i="4"/>
  <c r="Y101" i="4"/>
  <c r="X93" i="4"/>
  <c r="Y93" i="4"/>
  <c r="X85" i="4"/>
  <c r="Y85" i="4"/>
  <c r="X77" i="4"/>
  <c r="Y77" i="4"/>
  <c r="X69" i="4"/>
  <c r="Y69" i="4"/>
  <c r="X61" i="4"/>
  <c r="Y61" i="4"/>
  <c r="X53" i="4"/>
  <c r="Y53" i="4"/>
  <c r="X37" i="4"/>
  <c r="Y37" i="4"/>
  <c r="X29" i="4"/>
  <c r="Y29" i="4"/>
  <c r="X21" i="4"/>
  <c r="Y21" i="4"/>
  <c r="X13" i="4"/>
  <c r="Y13" i="4"/>
  <c r="X5" i="4"/>
  <c r="Y5" i="4"/>
  <c r="W109" i="4"/>
  <c r="X109" i="4" s="1"/>
  <c r="W45" i="4"/>
  <c r="X45" i="4" s="1"/>
  <c r="Y71" i="4"/>
  <c r="Y7" i="4"/>
  <c r="M117" i="4"/>
  <c r="O117" i="4" s="1"/>
  <c r="M89" i="4"/>
  <c r="M68" i="4"/>
  <c r="O68" i="4" s="1"/>
  <c r="R124" i="4"/>
  <c r="R110" i="4"/>
  <c r="S110" i="4" s="1"/>
  <c r="R82" i="4"/>
  <c r="S82" i="4" s="1"/>
  <c r="M67" i="4"/>
  <c r="N67" i="4" s="1"/>
  <c r="M138" i="4"/>
  <c r="O138" i="4" s="1"/>
  <c r="M116" i="4"/>
  <c r="O116" i="4" s="1"/>
  <c r="M51" i="4"/>
  <c r="N51" i="4" s="1"/>
  <c r="M30" i="4"/>
  <c r="O30" i="4" s="1"/>
  <c r="M163" i="4"/>
  <c r="O163" i="4" s="1"/>
  <c r="M57" i="4"/>
  <c r="N57" i="4" s="1"/>
  <c r="M152" i="4"/>
  <c r="N152" i="4" s="1"/>
  <c r="M137" i="4"/>
  <c r="O137" i="4" s="1"/>
  <c r="M100" i="4"/>
  <c r="N100" i="4" s="1"/>
  <c r="M79" i="4"/>
  <c r="O79" i="4" s="1"/>
  <c r="M148" i="4"/>
  <c r="N148" i="4" s="1"/>
  <c r="M36" i="4"/>
  <c r="N36" i="4" s="1"/>
  <c r="M172" i="4"/>
  <c r="O172" i="4" s="1"/>
  <c r="M177" i="4"/>
  <c r="N177" i="4" s="1"/>
  <c r="M128" i="4"/>
  <c r="N128" i="4" s="1"/>
  <c r="M162" i="4"/>
  <c r="N162" i="4" s="1"/>
  <c r="M127" i="4"/>
  <c r="N127" i="4" s="1"/>
  <c r="M15" i="4"/>
  <c r="N15" i="4" s="1"/>
  <c r="R167" i="4"/>
  <c r="T167" i="4" s="1"/>
  <c r="R104" i="4"/>
  <c r="T104" i="4" s="1"/>
  <c r="N170" i="4"/>
  <c r="M170" i="4"/>
  <c r="O170" i="4" s="1"/>
  <c r="M139" i="4"/>
  <c r="O139" i="4" s="1"/>
  <c r="M173" i="4"/>
  <c r="M145" i="4"/>
  <c r="N145" i="4" s="1"/>
  <c r="M124" i="4"/>
  <c r="M110" i="4"/>
  <c r="O110" i="4" s="1"/>
  <c r="M19" i="4"/>
  <c r="N19" i="4" s="1"/>
  <c r="M16" i="4"/>
  <c r="O16" i="4" s="1"/>
  <c r="M130" i="4"/>
  <c r="O130" i="4" s="1"/>
  <c r="M3" i="4"/>
  <c r="O3" i="4" s="1"/>
  <c r="O171" i="4"/>
  <c r="N171" i="4"/>
  <c r="M164" i="4"/>
  <c r="O164" i="4" s="1"/>
  <c r="M150" i="4"/>
  <c r="O150" i="4" s="1"/>
  <c r="M136" i="4"/>
  <c r="O136" i="4" s="1"/>
  <c r="M129" i="4"/>
  <c r="M115" i="4"/>
  <c r="O115" i="4" s="1"/>
  <c r="M108" i="4"/>
  <c r="N108" i="4" s="1"/>
  <c r="M101" i="4"/>
  <c r="N101" i="4" s="1"/>
  <c r="M87" i="4"/>
  <c r="O87" i="4" s="1"/>
  <c r="N87" i="4"/>
  <c r="M80" i="4"/>
  <c r="M66" i="4"/>
  <c r="O66" i="4" s="1"/>
  <c r="M59" i="4"/>
  <c r="O59" i="4" s="1"/>
  <c r="M52" i="4"/>
  <c r="O52" i="4" s="1"/>
  <c r="M38" i="4"/>
  <c r="N38" i="4" s="1"/>
  <c r="M31" i="4"/>
  <c r="O31" i="4" s="1"/>
  <c r="M24" i="4"/>
  <c r="M41" i="4"/>
  <c r="O41" i="4" s="1"/>
  <c r="M26" i="4"/>
  <c r="N26" i="4" s="1"/>
  <c r="R3" i="4"/>
  <c r="T3" i="4" s="1"/>
  <c r="R171" i="4"/>
  <c r="T171" i="4" s="1"/>
  <c r="R164" i="4"/>
  <c r="R136" i="4"/>
  <c r="S136" i="4" s="1"/>
  <c r="R122" i="4"/>
  <c r="T122" i="4" s="1"/>
  <c r="R108" i="4"/>
  <c r="T108" i="4" s="1"/>
  <c r="R80" i="4"/>
  <c r="R66" i="4"/>
  <c r="S66" i="4" s="1"/>
  <c r="R45" i="4"/>
  <c r="T45" i="4" s="1"/>
  <c r="R38" i="4"/>
  <c r="S38" i="4" s="1"/>
  <c r="R31" i="4"/>
  <c r="R176" i="4"/>
  <c r="R143" i="4"/>
  <c r="T143" i="4" s="1"/>
  <c r="R70" i="4"/>
  <c r="R24" i="4"/>
  <c r="M156" i="4"/>
  <c r="N156" i="4" s="1"/>
  <c r="M135" i="4"/>
  <c r="N135" i="4" s="1"/>
  <c r="O86" i="4"/>
  <c r="M86" i="4"/>
  <c r="N86" i="4" s="1"/>
  <c r="M65" i="4"/>
  <c r="N65" i="4" s="1"/>
  <c r="M44" i="4"/>
  <c r="O44" i="4" s="1"/>
  <c r="M37" i="4"/>
  <c r="O37" i="4" s="1"/>
  <c r="M23" i="4"/>
  <c r="O23" i="4" s="1"/>
  <c r="O133" i="4"/>
  <c r="N133" i="4"/>
  <c r="M40" i="4"/>
  <c r="O40" i="4" s="1"/>
  <c r="M25" i="4"/>
  <c r="O25" i="4" s="1"/>
  <c r="M10" i="4"/>
  <c r="N10" i="4" s="1"/>
  <c r="R177" i="4"/>
  <c r="T177" i="4" s="1"/>
  <c r="R170" i="4"/>
  <c r="T170" i="4" s="1"/>
  <c r="R156" i="4"/>
  <c r="R149" i="4"/>
  <c r="R135" i="4"/>
  <c r="T135" i="4" s="1"/>
  <c r="R128" i="4"/>
  <c r="R121" i="4"/>
  <c r="R114" i="4"/>
  <c r="T114" i="4" s="1"/>
  <c r="R107" i="4"/>
  <c r="T107" i="4" s="1"/>
  <c r="R100" i="4"/>
  <c r="S100" i="4" s="1"/>
  <c r="R86" i="4"/>
  <c r="T86" i="4" s="1"/>
  <c r="R79" i="4"/>
  <c r="R72" i="4"/>
  <c r="S72" i="4" s="1"/>
  <c r="R58" i="4"/>
  <c r="R37" i="4"/>
  <c r="R30" i="4"/>
  <c r="T30" i="4" s="1"/>
  <c r="R16" i="4"/>
  <c r="T16" i="4" s="1"/>
  <c r="R9" i="4"/>
  <c r="S9" i="4" s="1"/>
  <c r="R172" i="4"/>
  <c r="R17" i="4"/>
  <c r="M107" i="4"/>
  <c r="M93" i="4"/>
  <c r="O93" i="4" s="1"/>
  <c r="M58" i="4"/>
  <c r="N58" i="4" s="1"/>
  <c r="M169" i="4"/>
  <c r="N169" i="4" s="1"/>
  <c r="M141" i="4"/>
  <c r="N141" i="4" s="1"/>
  <c r="M120" i="4"/>
  <c r="O120" i="4" s="1"/>
  <c r="M99" i="4"/>
  <c r="N99" i="4" s="1"/>
  <c r="M85" i="4"/>
  <c r="O85" i="4" s="1"/>
  <c r="M64" i="4"/>
  <c r="O64" i="4" s="1"/>
  <c r="M50" i="4"/>
  <c r="O50" i="4" s="1"/>
  <c r="M43" i="4"/>
  <c r="O43" i="4" s="1"/>
  <c r="M29" i="4"/>
  <c r="O29" i="4" s="1"/>
  <c r="M8" i="4"/>
  <c r="M143" i="4"/>
  <c r="O143" i="4" s="1"/>
  <c r="O84" i="4"/>
  <c r="N84" i="4"/>
  <c r="M9" i="4"/>
  <c r="N9" i="4" s="1"/>
  <c r="R169" i="4"/>
  <c r="R155" i="4"/>
  <c r="R141" i="4"/>
  <c r="T141" i="4" s="1"/>
  <c r="R127" i="4"/>
  <c r="R120" i="4"/>
  <c r="R106" i="4"/>
  <c r="R92" i="4"/>
  <c r="T92" i="4" s="1"/>
  <c r="R78" i="4"/>
  <c r="S78" i="4" s="1"/>
  <c r="R71" i="4"/>
  <c r="R57" i="4"/>
  <c r="R50" i="4"/>
  <c r="R43" i="4"/>
  <c r="R29" i="4"/>
  <c r="T29" i="4" s="1"/>
  <c r="R22" i="4"/>
  <c r="R8" i="4"/>
  <c r="T8" i="4" s="1"/>
  <c r="R134" i="4"/>
  <c r="S134" i="4" s="1"/>
  <c r="R99" i="4"/>
  <c r="T99" i="4" s="1"/>
  <c r="R59" i="4"/>
  <c r="R10" i="4"/>
  <c r="M149" i="4"/>
  <c r="N149" i="4" s="1"/>
  <c r="M114" i="4"/>
  <c r="N114" i="4" s="1"/>
  <c r="N72" i="4"/>
  <c r="O72" i="4"/>
  <c r="M176" i="4"/>
  <c r="N176" i="4" s="1"/>
  <c r="M155" i="4"/>
  <c r="O155" i="4" s="1"/>
  <c r="M134" i="4"/>
  <c r="N134" i="4" s="1"/>
  <c r="M113" i="4"/>
  <c r="N113" i="4" s="1"/>
  <c r="M92" i="4"/>
  <c r="M71" i="4"/>
  <c r="O71" i="4" s="1"/>
  <c r="M22" i="4"/>
  <c r="N22" i="4" s="1"/>
  <c r="M175" i="4"/>
  <c r="O175" i="4" s="1"/>
  <c r="M161" i="4"/>
  <c r="O161" i="4" s="1"/>
  <c r="M154" i="4"/>
  <c r="O154" i="4" s="1"/>
  <c r="O147" i="4"/>
  <c r="N147" i="4"/>
  <c r="M126" i="4"/>
  <c r="N126" i="4" s="1"/>
  <c r="M91" i="4"/>
  <c r="O91" i="4" s="1"/>
  <c r="M77" i="4"/>
  <c r="O77" i="4" s="1"/>
  <c r="O56" i="4"/>
  <c r="N56" i="4"/>
  <c r="M42" i="4"/>
  <c r="O42" i="4" s="1"/>
  <c r="M14" i="4"/>
  <c r="O14" i="4" s="1"/>
  <c r="M142" i="4"/>
  <c r="O142" i="4" s="1"/>
  <c r="M112" i="4"/>
  <c r="O112" i="4" s="1"/>
  <c r="M35" i="4"/>
  <c r="O35" i="4" s="1"/>
  <c r="O21" i="4"/>
  <c r="N21" i="4"/>
  <c r="R175" i="4"/>
  <c r="R168" i="4"/>
  <c r="R161" i="4"/>
  <c r="T161" i="4" s="1"/>
  <c r="R154" i="4"/>
  <c r="S154" i="4" s="1"/>
  <c r="R147" i="4"/>
  <c r="T147" i="4" s="1"/>
  <c r="R140" i="4"/>
  <c r="R126" i="4"/>
  <c r="R112" i="4"/>
  <c r="R98" i="4"/>
  <c r="S98" i="4" s="1"/>
  <c r="R91" i="4"/>
  <c r="R77" i="4"/>
  <c r="R63" i="4"/>
  <c r="T63" i="4" s="1"/>
  <c r="R49" i="4"/>
  <c r="T49" i="4" s="1"/>
  <c r="R28" i="4"/>
  <c r="R7" i="4"/>
  <c r="T7" i="4" s="1"/>
  <c r="R163" i="4"/>
  <c r="T163" i="4" s="1"/>
  <c r="R129" i="4"/>
  <c r="R94" i="4"/>
  <c r="N3" i="4"/>
  <c r="M118" i="4"/>
  <c r="N118" i="4" s="1"/>
  <c r="M83" i="4"/>
  <c r="O83" i="4" s="1"/>
  <c r="M69" i="4"/>
  <c r="O69" i="4" s="1"/>
  <c r="M55" i="4"/>
  <c r="N55" i="4" s="1"/>
  <c r="M34" i="4"/>
  <c r="O34" i="4" s="1"/>
  <c r="M27" i="4"/>
  <c r="O27" i="4" s="1"/>
  <c r="M20" i="4"/>
  <c r="O20" i="4" s="1"/>
  <c r="O157" i="4"/>
  <c r="N157" i="4"/>
  <c r="M111" i="4"/>
  <c r="N111" i="4" s="1"/>
  <c r="M95" i="4"/>
  <c r="O95" i="4" s="1"/>
  <c r="M78" i="4"/>
  <c r="O78" i="4" s="1"/>
  <c r="M63" i="4"/>
  <c r="O63" i="4" s="1"/>
  <c r="R174" i="4"/>
  <c r="T174" i="4" s="1"/>
  <c r="R160" i="4"/>
  <c r="R153" i="4"/>
  <c r="S153" i="4" s="1"/>
  <c r="R146" i="4"/>
  <c r="R139" i="4"/>
  <c r="R132" i="4"/>
  <c r="R125" i="4"/>
  <c r="R118" i="4"/>
  <c r="S118" i="4" s="1"/>
  <c r="R111" i="4"/>
  <c r="T111" i="4" s="1"/>
  <c r="R97" i="4"/>
  <c r="R90" i="4"/>
  <c r="T90" i="4" s="1"/>
  <c r="R83" i="4"/>
  <c r="R69" i="4"/>
  <c r="R62" i="4"/>
  <c r="R55" i="4"/>
  <c r="R41" i="4"/>
  <c r="T41" i="4" s="1"/>
  <c r="R20" i="4"/>
  <c r="T20" i="4" s="1"/>
  <c r="R157" i="4"/>
  <c r="R87" i="4"/>
  <c r="R46" i="4"/>
  <c r="M104" i="4"/>
  <c r="O104" i="4" s="1"/>
  <c r="M166" i="4"/>
  <c r="O166" i="4" s="1"/>
  <c r="M131" i="4"/>
  <c r="N131" i="4" s="1"/>
  <c r="M103" i="4"/>
  <c r="O103" i="4" s="1"/>
  <c r="M82" i="4"/>
  <c r="O82" i="4" s="1"/>
  <c r="M61" i="4"/>
  <c r="O61" i="4" s="1"/>
  <c r="M33" i="4"/>
  <c r="O33" i="4" s="1"/>
  <c r="M12" i="4"/>
  <c r="O12" i="4" s="1"/>
  <c r="M168" i="4"/>
  <c r="O168" i="4" s="1"/>
  <c r="M122" i="4"/>
  <c r="N122" i="4" s="1"/>
  <c r="M106" i="4"/>
  <c r="N106" i="4" s="1"/>
  <c r="M94" i="4"/>
  <c r="O94" i="4" s="1"/>
  <c r="M62" i="4"/>
  <c r="O62" i="4" s="1"/>
  <c r="M46" i="4"/>
  <c r="O46" i="4" s="1"/>
  <c r="R173" i="4"/>
  <c r="R166" i="4"/>
  <c r="R159" i="4"/>
  <c r="R145" i="4"/>
  <c r="R131" i="4"/>
  <c r="R117" i="4"/>
  <c r="S117" i="4" s="1"/>
  <c r="R103" i="4"/>
  <c r="R96" i="4"/>
  <c r="R89" i="4"/>
  <c r="R68" i="4"/>
  <c r="R61" i="4"/>
  <c r="R54" i="4"/>
  <c r="R47" i="4"/>
  <c r="R40" i="4"/>
  <c r="R33" i="4"/>
  <c r="T33" i="4" s="1"/>
  <c r="R26" i="4"/>
  <c r="R19" i="4"/>
  <c r="R12" i="4"/>
  <c r="R5" i="4"/>
  <c r="R152" i="4"/>
  <c r="T152" i="4" s="1"/>
  <c r="R119" i="4"/>
  <c r="R39" i="4"/>
  <c r="M146" i="4"/>
  <c r="O146" i="4" s="1"/>
  <c r="M132" i="4"/>
  <c r="O132" i="4" s="1"/>
  <c r="M159" i="4"/>
  <c r="N159" i="4" s="1"/>
  <c r="M96" i="4"/>
  <c r="O96" i="4" s="1"/>
  <c r="M75" i="4"/>
  <c r="O75" i="4" s="1"/>
  <c r="M54" i="4"/>
  <c r="O54" i="4" s="1"/>
  <c r="M47" i="4"/>
  <c r="O47" i="4" s="1"/>
  <c r="M153" i="4"/>
  <c r="O153" i="4" s="1"/>
  <c r="M6" i="4"/>
  <c r="O6" i="4" s="1"/>
  <c r="M165" i="4"/>
  <c r="N165" i="4" s="1"/>
  <c r="M158" i="4"/>
  <c r="O158" i="4" s="1"/>
  <c r="N158" i="4"/>
  <c r="M151" i="4"/>
  <c r="O151" i="4" s="1"/>
  <c r="M144" i="4"/>
  <c r="O144" i="4" s="1"/>
  <c r="M123" i="4"/>
  <c r="O123" i="4" s="1"/>
  <c r="M109" i="4"/>
  <c r="N109" i="4" s="1"/>
  <c r="M102" i="4"/>
  <c r="N102" i="4" s="1"/>
  <c r="M88" i="4"/>
  <c r="O88" i="4" s="1"/>
  <c r="M81" i="4"/>
  <c r="O81" i="4" s="1"/>
  <c r="M74" i="4"/>
  <c r="O74" i="4" s="1"/>
  <c r="M60" i="4"/>
  <c r="O60" i="4" s="1"/>
  <c r="M53" i="4"/>
  <c r="O53" i="4" s="1"/>
  <c r="M39" i="4"/>
  <c r="N39" i="4" s="1"/>
  <c r="M32" i="4"/>
  <c r="O32" i="4" s="1"/>
  <c r="M18" i="4"/>
  <c r="N18" i="4" s="1"/>
  <c r="M11" i="4"/>
  <c r="O11" i="4" s="1"/>
  <c r="M4" i="4"/>
  <c r="O4" i="4" s="1"/>
  <c r="M167" i="4"/>
  <c r="O167" i="4" s="1"/>
  <c r="M121" i="4"/>
  <c r="O121" i="4" s="1"/>
  <c r="M105" i="4"/>
  <c r="O105" i="4" s="1"/>
  <c r="M90" i="4"/>
  <c r="N90" i="4" s="1"/>
  <c r="O90" i="4"/>
  <c r="M73" i="4"/>
  <c r="O73" i="4" s="1"/>
  <c r="M45" i="4"/>
  <c r="O45" i="4" s="1"/>
  <c r="M5" i="4"/>
  <c r="O5" i="4" s="1"/>
  <c r="R165" i="4"/>
  <c r="R151" i="4"/>
  <c r="R144" i="4"/>
  <c r="R137" i="4"/>
  <c r="R130" i="4"/>
  <c r="S130" i="4" s="1"/>
  <c r="R123" i="4"/>
  <c r="R116" i="4"/>
  <c r="S116" i="4" s="1"/>
  <c r="R102" i="4"/>
  <c r="R95" i="4"/>
  <c r="R88" i="4"/>
  <c r="T88" i="4" s="1"/>
  <c r="R74" i="4"/>
  <c r="R67" i="4"/>
  <c r="R25" i="4"/>
  <c r="R18" i="4"/>
  <c r="T18" i="4" s="1"/>
  <c r="R4" i="4"/>
  <c r="R148" i="4"/>
  <c r="S148" i="4" s="1"/>
  <c r="R115" i="4"/>
  <c r="R75" i="4"/>
  <c r="R60" i="4"/>
  <c r="R109" i="4"/>
  <c r="R81" i="4"/>
  <c r="R101" i="4"/>
  <c r="R52" i="4"/>
  <c r="S52" i="4" s="1"/>
  <c r="M160" i="4"/>
  <c r="N160" i="4" s="1"/>
  <c r="M140" i="4"/>
  <c r="N140" i="4" s="1"/>
  <c r="M125" i="4"/>
  <c r="O125" i="4" s="1"/>
  <c r="O98" i="4"/>
  <c r="M76" i="4"/>
  <c r="N76" i="4" s="1"/>
  <c r="O49" i="4"/>
  <c r="N49" i="4"/>
  <c r="M13" i="4"/>
  <c r="N13" i="4" s="1"/>
  <c r="R93" i="4"/>
  <c r="R44" i="4"/>
  <c r="R23" i="4"/>
  <c r="N98" i="4"/>
  <c r="M174" i="4"/>
  <c r="N174" i="4" s="1"/>
  <c r="O119" i="4"/>
  <c r="M97" i="4"/>
  <c r="O97" i="4" s="1"/>
  <c r="O70" i="4"/>
  <c r="M48" i="4"/>
  <c r="O48" i="4" s="1"/>
  <c r="O28" i="4"/>
  <c r="N28" i="4"/>
  <c r="M17" i="4"/>
  <c r="O17" i="4" s="1"/>
  <c r="R162" i="4"/>
  <c r="T162" i="4" s="1"/>
  <c r="R113" i="4"/>
  <c r="R85" i="4"/>
  <c r="S85" i="4" s="1"/>
  <c r="R64" i="4"/>
  <c r="R36" i="4"/>
  <c r="R15" i="4"/>
  <c r="R150" i="4"/>
  <c r="R73" i="4"/>
  <c r="O7" i="4"/>
  <c r="N7" i="4"/>
  <c r="R133" i="4"/>
  <c r="R105" i="4"/>
  <c r="T105" i="4" s="1"/>
  <c r="R84" i="4"/>
  <c r="S84" i="4" s="1"/>
  <c r="R56" i="4"/>
  <c r="R42" i="4"/>
  <c r="R35" i="4"/>
  <c r="T35" i="4" s="1"/>
  <c r="R21" i="4"/>
  <c r="S21" i="4" s="1"/>
  <c r="R14" i="4"/>
  <c r="N119" i="4"/>
  <c r="N70" i="4"/>
  <c r="R76" i="4"/>
  <c r="R27" i="4"/>
  <c r="R6" i="4"/>
  <c r="R158" i="4"/>
  <c r="R11" i="4"/>
  <c r="N168" i="4" l="1"/>
  <c r="O141" i="4"/>
  <c r="Y68" i="4"/>
  <c r="Y73" i="4"/>
  <c r="Y170" i="4"/>
  <c r="Y172" i="4"/>
  <c r="O100" i="4"/>
  <c r="Y75" i="4"/>
  <c r="Y19" i="4"/>
  <c r="Y40" i="4"/>
  <c r="Y83" i="4"/>
  <c r="Y104" i="4"/>
  <c r="Y138" i="4"/>
  <c r="Y140" i="4"/>
  <c r="Y122" i="4"/>
  <c r="Y151" i="4"/>
  <c r="X141" i="4"/>
  <c r="N81" i="4"/>
  <c r="N151" i="4"/>
  <c r="N54" i="4"/>
  <c r="Y174" i="4"/>
  <c r="O18" i="4"/>
  <c r="O148" i="4"/>
  <c r="Y115" i="4"/>
  <c r="Y46" i="4"/>
  <c r="N150" i="4"/>
  <c r="Y171" i="4"/>
  <c r="Y16" i="4"/>
  <c r="X66" i="4"/>
  <c r="Y143" i="4"/>
  <c r="Y112" i="4"/>
  <c r="Y74" i="4"/>
  <c r="X3" i="4"/>
  <c r="Y6" i="4"/>
  <c r="X136" i="4"/>
  <c r="N166" i="4"/>
  <c r="Y109" i="4"/>
  <c r="Y94" i="4"/>
  <c r="N69" i="4"/>
  <c r="Y42" i="4"/>
  <c r="X78" i="4"/>
  <c r="Y175" i="4"/>
  <c r="Y177" i="4"/>
  <c r="Y51" i="4"/>
  <c r="S174" i="4"/>
  <c r="O114" i="4"/>
  <c r="O26" i="4"/>
  <c r="N66" i="4"/>
  <c r="N137" i="4"/>
  <c r="X23" i="4"/>
  <c r="Y91" i="4"/>
  <c r="X90" i="4"/>
  <c r="Y107" i="4"/>
  <c r="Y139" i="4"/>
  <c r="X118" i="4"/>
  <c r="X14" i="4"/>
  <c r="N47" i="4"/>
  <c r="Y39" i="4"/>
  <c r="Y10" i="4"/>
  <c r="X62" i="4"/>
  <c r="N62" i="4"/>
  <c r="N33" i="4"/>
  <c r="N78" i="4"/>
  <c r="N34" i="4"/>
  <c r="O134" i="4"/>
  <c r="O127" i="4"/>
  <c r="Y103" i="4"/>
  <c r="Y132" i="4"/>
  <c r="T84" i="4"/>
  <c r="Y52" i="4"/>
  <c r="Y88" i="4"/>
  <c r="Y108" i="4"/>
  <c r="Y89" i="4"/>
  <c r="X34" i="4"/>
  <c r="X114" i="4"/>
  <c r="Y160" i="4"/>
  <c r="Y169" i="4"/>
  <c r="O156" i="4"/>
  <c r="T100" i="4"/>
  <c r="Y8" i="4"/>
  <c r="Y33" i="4"/>
  <c r="Y65" i="4"/>
  <c r="Y153" i="4"/>
  <c r="Y92" i="4"/>
  <c r="Y149" i="4"/>
  <c r="N61" i="4"/>
  <c r="O55" i="4"/>
  <c r="N130" i="4"/>
  <c r="Y154" i="4"/>
  <c r="Y15" i="4"/>
  <c r="Y76" i="4"/>
  <c r="Y72" i="4"/>
  <c r="Y97" i="4"/>
  <c r="Y129" i="4"/>
  <c r="X116" i="4"/>
  <c r="Y20" i="4"/>
  <c r="X130" i="4"/>
  <c r="X147" i="4"/>
  <c r="N5" i="4"/>
  <c r="O10" i="4"/>
  <c r="N116" i="4"/>
  <c r="X87" i="4"/>
  <c r="S63" i="4"/>
  <c r="X157" i="4"/>
  <c r="N45" i="4"/>
  <c r="N153" i="4"/>
  <c r="N164" i="4"/>
  <c r="Y45" i="4"/>
  <c r="Y28" i="4"/>
  <c r="X55" i="4"/>
  <c r="Y48" i="4"/>
  <c r="Y80" i="4"/>
  <c r="Y44" i="4"/>
  <c r="Y137" i="4"/>
  <c r="X26" i="4"/>
  <c r="X58" i="4"/>
  <c r="S162" i="4"/>
  <c r="S8" i="4"/>
  <c r="N46" i="4"/>
  <c r="Y27" i="4"/>
  <c r="T66" i="4"/>
  <c r="T123" i="4"/>
  <c r="S123" i="4"/>
  <c r="S6" i="4"/>
  <c r="T6" i="4"/>
  <c r="S42" i="4"/>
  <c r="T42" i="4"/>
  <c r="S150" i="4"/>
  <c r="T150" i="4"/>
  <c r="T81" i="4"/>
  <c r="S81" i="4"/>
  <c r="S25" i="4"/>
  <c r="T25" i="4"/>
  <c r="N4" i="4"/>
  <c r="O102" i="4"/>
  <c r="T119" i="4"/>
  <c r="S119" i="4"/>
  <c r="T47" i="4"/>
  <c r="S47" i="4"/>
  <c r="T131" i="4"/>
  <c r="S131" i="4"/>
  <c r="S157" i="4"/>
  <c r="T157" i="4"/>
  <c r="S97" i="4"/>
  <c r="T97" i="4"/>
  <c r="T160" i="4"/>
  <c r="S160" i="4"/>
  <c r="T28" i="4"/>
  <c r="S28" i="4"/>
  <c r="S140" i="4"/>
  <c r="T140" i="4"/>
  <c r="O22" i="4"/>
  <c r="S37" i="4"/>
  <c r="T37" i="4"/>
  <c r="S121" i="4"/>
  <c r="T121" i="4"/>
  <c r="N44" i="4"/>
  <c r="S70" i="4"/>
  <c r="T70" i="4"/>
  <c r="O80" i="4"/>
  <c r="N80" i="4"/>
  <c r="O89" i="4"/>
  <c r="N89" i="4"/>
  <c r="T153" i="4"/>
  <c r="Y50" i="4"/>
  <c r="X50" i="4"/>
  <c r="X142" i="4"/>
  <c r="Y142" i="4"/>
  <c r="X123" i="4"/>
  <c r="Y123" i="4"/>
  <c r="S99" i="4"/>
  <c r="X30" i="4"/>
  <c r="Y30" i="4"/>
  <c r="S86" i="4"/>
  <c r="T40" i="4"/>
  <c r="S40" i="4"/>
  <c r="T169" i="4"/>
  <c r="S169" i="4"/>
  <c r="S80" i="4"/>
  <c r="T80" i="4"/>
  <c r="T27" i="4"/>
  <c r="S27" i="4"/>
  <c r="S56" i="4"/>
  <c r="T56" i="4"/>
  <c r="T15" i="4"/>
  <c r="S15" i="4"/>
  <c r="T23" i="4"/>
  <c r="S23" i="4"/>
  <c r="N125" i="4"/>
  <c r="S109" i="4"/>
  <c r="T109" i="4"/>
  <c r="T67" i="4"/>
  <c r="S67" i="4"/>
  <c r="S137" i="4"/>
  <c r="T137" i="4"/>
  <c r="T54" i="4"/>
  <c r="S54" i="4"/>
  <c r="S145" i="4"/>
  <c r="T145" i="4"/>
  <c r="T58" i="4"/>
  <c r="S58" i="4"/>
  <c r="S128" i="4"/>
  <c r="T128" i="4"/>
  <c r="N24" i="4"/>
  <c r="O24" i="4"/>
  <c r="X36" i="4"/>
  <c r="Y36" i="4"/>
  <c r="T116" i="4"/>
  <c r="S163" i="4"/>
  <c r="S20" i="4"/>
  <c r="X111" i="4"/>
  <c r="Y111" i="4"/>
  <c r="T73" i="4"/>
  <c r="S73" i="4"/>
  <c r="S24" i="4"/>
  <c r="T24" i="4"/>
  <c r="S35" i="4"/>
  <c r="S76" i="4"/>
  <c r="T76" i="4"/>
  <c r="T36" i="4"/>
  <c r="S36" i="4"/>
  <c r="T44" i="4"/>
  <c r="S44" i="4"/>
  <c r="S60" i="4"/>
  <c r="T60" i="4"/>
  <c r="S74" i="4"/>
  <c r="T74" i="4"/>
  <c r="S144" i="4"/>
  <c r="T144" i="4"/>
  <c r="T5" i="4"/>
  <c r="S5" i="4"/>
  <c r="S61" i="4"/>
  <c r="T61" i="4"/>
  <c r="T159" i="4"/>
  <c r="S159" i="4"/>
  <c r="N94" i="4"/>
  <c r="N92" i="4"/>
  <c r="O92" i="4"/>
  <c r="T22" i="4"/>
  <c r="S22" i="4"/>
  <c r="S106" i="4"/>
  <c r="T106" i="4"/>
  <c r="N107" i="4"/>
  <c r="O107" i="4"/>
  <c r="T176" i="4"/>
  <c r="S176" i="4"/>
  <c r="T148" i="4"/>
  <c r="X32" i="4"/>
  <c r="Y32" i="4"/>
  <c r="X17" i="4"/>
  <c r="Y17" i="4"/>
  <c r="S29" i="4"/>
  <c r="S88" i="4"/>
  <c r="S33" i="4"/>
  <c r="S12" i="4"/>
  <c r="T12" i="4"/>
  <c r="S68" i="4"/>
  <c r="T68" i="4"/>
  <c r="S166" i="4"/>
  <c r="T166" i="4"/>
  <c r="T55" i="4"/>
  <c r="S55" i="4"/>
  <c r="S125" i="4"/>
  <c r="T125" i="4"/>
  <c r="T77" i="4"/>
  <c r="S77" i="4"/>
  <c r="S120" i="4"/>
  <c r="T120" i="4"/>
  <c r="T17" i="4"/>
  <c r="S17" i="4"/>
  <c r="T79" i="4"/>
  <c r="S79" i="4"/>
  <c r="T149" i="4"/>
  <c r="S149" i="4"/>
  <c r="T31" i="4"/>
  <c r="S31" i="4"/>
  <c r="T164" i="4"/>
  <c r="S164" i="4"/>
  <c r="X96" i="4"/>
  <c r="Y96" i="4"/>
  <c r="T21" i="4"/>
  <c r="X81" i="4"/>
  <c r="Y81" i="4"/>
  <c r="S152" i="4"/>
  <c r="S105" i="4"/>
  <c r="T39" i="4"/>
  <c r="S39" i="4"/>
  <c r="T87" i="4"/>
  <c r="S87" i="4"/>
  <c r="X165" i="4"/>
  <c r="Y165" i="4"/>
  <c r="T75" i="4"/>
  <c r="S75" i="4"/>
  <c r="S133" i="4"/>
  <c r="T133" i="4"/>
  <c r="T115" i="4"/>
  <c r="S115" i="4"/>
  <c r="T95" i="4"/>
  <c r="S95" i="4"/>
  <c r="S165" i="4"/>
  <c r="T165" i="4"/>
  <c r="T19" i="4"/>
  <c r="S19" i="4"/>
  <c r="S89" i="4"/>
  <c r="T89" i="4"/>
  <c r="T173" i="4"/>
  <c r="S173" i="4"/>
  <c r="S62" i="4"/>
  <c r="T62" i="4"/>
  <c r="S132" i="4"/>
  <c r="T132" i="4"/>
  <c r="T94" i="4"/>
  <c r="S94" i="4"/>
  <c r="T91" i="4"/>
  <c r="S91" i="4"/>
  <c r="T168" i="4"/>
  <c r="S168" i="4"/>
  <c r="T43" i="4"/>
  <c r="S43" i="4"/>
  <c r="T127" i="4"/>
  <c r="S127" i="4"/>
  <c r="O8" i="4"/>
  <c r="N8" i="4"/>
  <c r="T172" i="4"/>
  <c r="S172" i="4"/>
  <c r="T156" i="4"/>
  <c r="S156" i="4"/>
  <c r="O124" i="4"/>
  <c r="N124" i="4"/>
  <c r="X145" i="4"/>
  <c r="Y145" i="4"/>
  <c r="T98" i="4"/>
  <c r="S141" i="4"/>
  <c r="S7" i="4"/>
  <c r="S161" i="4"/>
  <c r="T126" i="4"/>
  <c r="S126" i="4"/>
  <c r="T71" i="4"/>
  <c r="S71" i="4"/>
  <c r="S64" i="4"/>
  <c r="T64" i="4"/>
  <c r="S93" i="4"/>
  <c r="T93" i="4"/>
  <c r="T151" i="4"/>
  <c r="S151" i="4"/>
  <c r="S14" i="4"/>
  <c r="T14" i="4"/>
  <c r="T113" i="4"/>
  <c r="S113" i="4"/>
  <c r="S102" i="4"/>
  <c r="T102" i="4"/>
  <c r="N88" i="4"/>
  <c r="T26" i="4"/>
  <c r="S26" i="4"/>
  <c r="T96" i="4"/>
  <c r="S96" i="4"/>
  <c r="T69" i="4"/>
  <c r="S69" i="4"/>
  <c r="T139" i="4"/>
  <c r="S139" i="4"/>
  <c r="S129" i="4"/>
  <c r="T129" i="4"/>
  <c r="T175" i="4"/>
  <c r="S175" i="4"/>
  <c r="S10" i="4"/>
  <c r="T10" i="4"/>
  <c r="T50" i="4"/>
  <c r="S50" i="4"/>
  <c r="T130" i="4"/>
  <c r="S18" i="4"/>
  <c r="X119" i="4"/>
  <c r="Y119" i="4"/>
  <c r="T158" i="4"/>
  <c r="S158" i="4"/>
  <c r="S101" i="4"/>
  <c r="T101" i="4"/>
  <c r="T117" i="4"/>
  <c r="T11" i="4"/>
  <c r="S11" i="4"/>
  <c r="O174" i="4"/>
  <c r="T4" i="4"/>
  <c r="S4" i="4"/>
  <c r="T103" i="4"/>
  <c r="S103" i="4"/>
  <c r="N82" i="4"/>
  <c r="S46" i="4"/>
  <c r="T46" i="4"/>
  <c r="T83" i="4"/>
  <c r="S83" i="4"/>
  <c r="S146" i="4"/>
  <c r="T146" i="4"/>
  <c r="T112" i="4"/>
  <c r="S112" i="4"/>
  <c r="T59" i="4"/>
  <c r="S59" i="4"/>
  <c r="S57" i="4"/>
  <c r="T57" i="4"/>
  <c r="T155" i="4"/>
  <c r="S155" i="4"/>
  <c r="O129" i="4"/>
  <c r="N129" i="4"/>
  <c r="O173" i="4"/>
  <c r="N173" i="4"/>
  <c r="S124" i="4"/>
  <c r="T124" i="4"/>
  <c r="T52" i="4"/>
  <c r="T85" i="4"/>
  <c r="Y98" i="4"/>
  <c r="X98" i="4"/>
  <c r="S90" i="4"/>
  <c r="X164" i="4"/>
  <c r="Y164" i="4"/>
  <c r="X134" i="4"/>
  <c r="Y134" i="4"/>
  <c r="N59" i="4"/>
  <c r="T38" i="4"/>
  <c r="T134" i="4"/>
  <c r="Y54" i="4"/>
  <c r="S170" i="4"/>
  <c r="Y31" i="4"/>
  <c r="Y131" i="4"/>
  <c r="S107" i="4"/>
  <c r="S171" i="4"/>
  <c r="S92" i="4"/>
  <c r="Y38" i="4"/>
  <c r="Y166" i="4"/>
  <c r="Y127" i="4"/>
  <c r="S45" i="4"/>
  <c r="Y135" i="4"/>
  <c r="S16" i="4"/>
  <c r="S41" i="4"/>
  <c r="Y159" i="4"/>
  <c r="Y156" i="4"/>
  <c r="X47" i="4"/>
  <c r="X79" i="4"/>
  <c r="Y124" i="4"/>
  <c r="Y56" i="4"/>
  <c r="Y120" i="4"/>
  <c r="Y41" i="4"/>
  <c r="Y105" i="4"/>
  <c r="Y100" i="4"/>
  <c r="Y167" i="4"/>
  <c r="Y155" i="4"/>
  <c r="Y102" i="4"/>
  <c r="Y70" i="4"/>
  <c r="S143" i="4"/>
  <c r="Y110" i="4"/>
  <c r="Y144" i="4"/>
  <c r="S104" i="4"/>
  <c r="S49" i="4"/>
  <c r="S177" i="4"/>
  <c r="Y18" i="4"/>
  <c r="Y82" i="4"/>
  <c r="T78" i="4"/>
  <c r="T110" i="4"/>
  <c r="Y146" i="4"/>
  <c r="S114" i="4"/>
  <c r="S108" i="4"/>
  <c r="T82" i="4"/>
  <c r="S122" i="4"/>
  <c r="Y128" i="4"/>
  <c r="N139" i="4"/>
  <c r="N117" i="4"/>
  <c r="T72" i="4"/>
  <c r="T136" i="4"/>
  <c r="Y64" i="4"/>
  <c r="T9" i="4"/>
  <c r="Y49" i="4"/>
  <c r="Y113" i="4"/>
  <c r="Y12" i="4"/>
  <c r="T118" i="4"/>
  <c r="Y148" i="4"/>
  <c r="Y126" i="4"/>
  <c r="Y86" i="4"/>
  <c r="S30" i="4"/>
  <c r="Y125" i="4"/>
  <c r="Y150" i="4"/>
  <c r="Y152" i="4"/>
  <c r="Y161" i="4"/>
  <c r="Y95" i="4"/>
  <c r="N64" i="4"/>
  <c r="O38" i="4"/>
  <c r="X63" i="4"/>
  <c r="T154" i="4"/>
  <c r="X35" i="4"/>
  <c r="X67" i="4"/>
  <c r="X99" i="4"/>
  <c r="S111" i="4"/>
  <c r="S147" i="4"/>
  <c r="Y176" i="4"/>
  <c r="S167" i="4"/>
  <c r="S135" i="4"/>
  <c r="O111" i="4"/>
  <c r="N161" i="4"/>
  <c r="O108" i="4"/>
  <c r="O19" i="4"/>
  <c r="O145" i="4"/>
  <c r="O15" i="4"/>
  <c r="O57" i="4"/>
  <c r="O67" i="4"/>
  <c r="O160" i="4"/>
  <c r="N11" i="4"/>
  <c r="O106" i="4"/>
  <c r="N103" i="4"/>
  <c r="N83" i="4"/>
  <c r="N42" i="4"/>
  <c r="O126" i="4"/>
  <c r="O176" i="4"/>
  <c r="N29" i="4"/>
  <c r="N85" i="4"/>
  <c r="O36" i="4"/>
  <c r="O76" i="4"/>
  <c r="O113" i="4"/>
  <c r="O177" i="4"/>
  <c r="N163" i="4"/>
  <c r="N138" i="4"/>
  <c r="N73" i="4"/>
  <c r="N75" i="4"/>
  <c r="N95" i="4"/>
  <c r="N20" i="4"/>
  <c r="N112" i="4"/>
  <c r="N50" i="4"/>
  <c r="N40" i="4"/>
  <c r="N16" i="4"/>
  <c r="N17" i="4"/>
  <c r="N167" i="4"/>
  <c r="N74" i="4"/>
  <c r="N71" i="4"/>
  <c r="O99" i="4"/>
  <c r="N41" i="4"/>
  <c r="O162" i="4"/>
  <c r="N172" i="4"/>
  <c r="O51" i="4"/>
  <c r="O39" i="4"/>
  <c r="O109" i="4"/>
  <c r="O165" i="4"/>
  <c r="O159" i="4"/>
  <c r="O122" i="4"/>
  <c r="O131" i="4"/>
  <c r="O118" i="4"/>
  <c r="N91" i="4"/>
  <c r="N155" i="4"/>
  <c r="N120" i="4"/>
  <c r="O9" i="4"/>
  <c r="N31" i="4"/>
  <c r="O101" i="4"/>
  <c r="O152" i="4"/>
  <c r="N97" i="4"/>
  <c r="N53" i="4"/>
  <c r="N123" i="4"/>
  <c r="N6" i="4"/>
  <c r="N132" i="4"/>
  <c r="N63" i="4"/>
  <c r="N14" i="4"/>
  <c r="N175" i="4"/>
  <c r="O58" i="4"/>
  <c r="N23" i="4"/>
  <c r="N121" i="4"/>
  <c r="S3" i="4"/>
  <c r="N32" i="4"/>
  <c r="N96" i="4"/>
  <c r="N105" i="4"/>
  <c r="N142" i="4"/>
  <c r="N30" i="4"/>
  <c r="N35" i="4"/>
  <c r="N154" i="4"/>
  <c r="O149" i="4"/>
  <c r="N143" i="4"/>
  <c r="O65" i="4"/>
  <c r="O128" i="4"/>
  <c r="N60" i="4"/>
  <c r="N144" i="4"/>
  <c r="N146" i="4"/>
  <c r="N12" i="4"/>
  <c r="N104" i="4"/>
  <c r="N27" i="4"/>
  <c r="N77" i="4"/>
  <c r="N43" i="4"/>
  <c r="O169" i="4"/>
  <c r="N93" i="4"/>
  <c r="N25" i="4"/>
  <c r="N37" i="4"/>
  <c r="O135" i="4"/>
  <c r="N52" i="4"/>
  <c r="N115" i="4"/>
  <c r="N136" i="4"/>
  <c r="N110" i="4"/>
  <c r="N79" i="4"/>
  <c r="N68" i="4"/>
  <c r="N48" i="4"/>
  <c r="O13" i="4"/>
  <c r="O14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tc={D23EF406-15A8-4F8D-ADAE-D128535B5EF5}</author>
    <author>tc={8066746F-2997-4726-9435-889AA44637C3}</author>
  </authors>
  <commentList>
    <comment ref="B178" authorId="0" shapeId="0" xr:uid="{D23EF406-15A8-4F8D-ADAE-D128535B5EF5}">
      <text>
        <t>[Threaded comment]
Your version of Excel allows you to read this threaded comment; however, any edits to it will get removed if the file is opened in a newer version of Excel. Learn more: https://go.microsoft.com/fwlink/?linkid=870924
Comment:
    600MW*0.7 YR availability factor connecting at Node SPIT20 from Shetland</t>
      </text>
    </comment>
    <comment ref="I178" authorId="1" shapeId="0" xr:uid="{8066746F-2997-4726-9435-889AA44637C3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Assumes all of additional £60/kW is driven by YR background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tc={B3EDBB6D-63A8-4304-AE3B-68BE7C9C5BB3}</author>
  </authors>
  <commentList>
    <comment ref="T29" authorId="0" shapeId="0" xr:uid="{B3EDBB6D-63A8-4304-AE3B-68BE7C9C5BB3}">
      <text>
        <t>[Threaded comment]
Your version of Excel allows you to read this threaded comment; however, any edits to it will get removed if the file is opened in a newer version of Excel. Learn more: https://go.microsoft.com/fwlink/?linkid=870924
Comment:
    New Zone for Shetland</t>
      </text>
    </comment>
  </commentList>
</comments>
</file>

<file path=xl/sharedStrings.xml><?xml version="1.0" encoding="utf-8"?>
<sst xmlns="http://schemas.openxmlformats.org/spreadsheetml/2006/main" count="355" uniqueCount="282">
  <si>
    <t>Zone</t>
  </si>
  <si>
    <t>Peak</t>
  </si>
  <si>
    <t>Yorkshire</t>
  </si>
  <si>
    <t>South Wales</t>
  </si>
  <si>
    <t>South East</t>
  </si>
  <si>
    <t>London</t>
  </si>
  <si>
    <t>Bus Name</t>
  </si>
  <si>
    <t>CatBGen</t>
  </si>
  <si>
    <t>CatAGen</t>
  </si>
  <si>
    <t>RPI Index Gen Zone</t>
  </si>
  <si>
    <t>ETYS Gen Zone</t>
  </si>
  <si>
    <t>27 Gen Zone</t>
  </si>
  <si>
    <t>DNO Zone</t>
  </si>
  <si>
    <t>SelectedZone</t>
  </si>
  <si>
    <t>YR Nodal Price</t>
  </si>
  <si>
    <t>PS Nodal Price</t>
  </si>
  <si>
    <t>ABTH20</t>
  </si>
  <si>
    <t>ACHR1R</t>
  </si>
  <si>
    <t>AIGA1Q</t>
  </si>
  <si>
    <t>ANSU10</t>
  </si>
  <si>
    <t>AREC10</t>
  </si>
  <si>
    <t>AUCH20</t>
  </si>
  <si>
    <t>BAGB20</t>
  </si>
  <si>
    <t>BEIN10</t>
  </si>
  <si>
    <t>BICF4A</t>
  </si>
  <si>
    <t>BICF4B</t>
  </si>
  <si>
    <t>BLAC10</t>
  </si>
  <si>
    <t>BLCW10</t>
  </si>
  <si>
    <t>BLKX10</t>
  </si>
  <si>
    <t>BLKL10</t>
  </si>
  <si>
    <t>BLYT20</t>
  </si>
  <si>
    <t>BODE40</t>
  </si>
  <si>
    <t>BOLN40</t>
  </si>
  <si>
    <t>BRAI4A</t>
  </si>
  <si>
    <t>BRFO40</t>
  </si>
  <si>
    <t>BRIM2A_LPN</t>
  </si>
  <si>
    <t>BRIM2B_LPN</t>
  </si>
  <si>
    <t>BURW40</t>
  </si>
  <si>
    <t>BUST20</t>
  </si>
  <si>
    <t>CANT40</t>
  </si>
  <si>
    <t>CARE20</t>
  </si>
  <si>
    <t>CARR40</t>
  </si>
  <si>
    <t>CASS1Q</t>
  </si>
  <si>
    <t>CLEH40</t>
  </si>
  <si>
    <t>CLUN1S</t>
  </si>
  <si>
    <t>CLUN1T</t>
  </si>
  <si>
    <t>CLYN2Q</t>
  </si>
  <si>
    <t>CLYS2R</t>
  </si>
  <si>
    <t>COAL10</t>
  </si>
  <si>
    <t>COGA10</t>
  </si>
  <si>
    <t>CONQ40</t>
  </si>
  <si>
    <t>CORI10</t>
  </si>
  <si>
    <t>COSO40</t>
  </si>
  <si>
    <t>COTT40</t>
  </si>
  <si>
    <t>COVE20</t>
  </si>
  <si>
    <t>COWL40</t>
  </si>
  <si>
    <t>CRSS10</t>
  </si>
  <si>
    <t>CRUA20</t>
  </si>
  <si>
    <t>CRYR40</t>
  </si>
  <si>
    <t>CULL1Q</t>
  </si>
  <si>
    <t>DEAN1Q</t>
  </si>
  <si>
    <t>DERS1Q</t>
  </si>
  <si>
    <t>DIDC40</t>
  </si>
  <si>
    <t>DINO40</t>
  </si>
  <si>
    <t>DOUN10</t>
  </si>
  <si>
    <t>DRAK40</t>
  </si>
  <si>
    <t>DRAX40</t>
  </si>
  <si>
    <t>DUNE10</t>
  </si>
  <si>
    <t>DUNG40</t>
  </si>
  <si>
    <t>DUNH1Q</t>
  </si>
  <si>
    <t>DUNH1R</t>
  </si>
  <si>
    <t>DUNM10</t>
  </si>
  <si>
    <t>EASO40</t>
  </si>
  <si>
    <t>EDIN10</t>
  </si>
  <si>
    <t>ERRO10</t>
  </si>
  <si>
    <t>EWEH1Q</t>
  </si>
  <si>
    <t>EXET40</t>
  </si>
  <si>
    <t>FAAR1Q</t>
  </si>
  <si>
    <t>FAAR1R</t>
  </si>
  <si>
    <t>FALL40</t>
  </si>
  <si>
    <t>FASN20</t>
  </si>
  <si>
    <t>FAWL40</t>
  </si>
  <si>
    <t>FERO10</t>
  </si>
  <si>
    <t>FFES20</t>
  </si>
  <si>
    <t>FIDF20_ENW</t>
  </si>
  <si>
    <t>FINL1Q</t>
  </si>
  <si>
    <t>FOYE20</t>
  </si>
  <si>
    <t>GAWH10</t>
  </si>
  <si>
    <t>GLDO1G</t>
  </si>
  <si>
    <t>GLEN1Q</t>
  </si>
  <si>
    <t>GLGL1Q</t>
  </si>
  <si>
    <t>GLGL1R</t>
  </si>
  <si>
    <t>GORW20</t>
  </si>
  <si>
    <t>GRAI40</t>
  </si>
  <si>
    <t>GREN40_EME</t>
  </si>
  <si>
    <t>GRIF1S</t>
  </si>
  <si>
    <t>GRIF1T</t>
  </si>
  <si>
    <t>GRMO20</t>
  </si>
  <si>
    <t>GRSA20</t>
  </si>
  <si>
    <t>GRSB20</t>
  </si>
  <si>
    <t>HADH10</t>
  </si>
  <si>
    <t>HARE10</t>
  </si>
  <si>
    <t>HARK40</t>
  </si>
  <si>
    <t>HATL20</t>
  </si>
  <si>
    <t>HEDO20</t>
  </si>
  <si>
    <t>HEYS40</t>
  </si>
  <si>
    <t>HIGM20</t>
  </si>
  <si>
    <t>HINP40</t>
  </si>
  <si>
    <t>HUER40</t>
  </si>
  <si>
    <t>HUMR40</t>
  </si>
  <si>
    <t>HUTT40</t>
  </si>
  <si>
    <t>INGA1Q</t>
  </si>
  <si>
    <t>KEAD40</t>
  </si>
  <si>
    <t>KEMS40</t>
  </si>
  <si>
    <t>KIBY20</t>
  </si>
  <si>
    <t>KILG20</t>
  </si>
  <si>
    <t>KILL40</t>
  </si>
  <si>
    <t>KINO40</t>
  </si>
  <si>
    <t>KIOR1Q</t>
  </si>
  <si>
    <t>LACK20</t>
  </si>
  <si>
    <t>LAGA40</t>
  </si>
  <si>
    <t>LEIS10</t>
  </si>
  <si>
    <t>LOCH10</t>
  </si>
  <si>
    <t>LUIC1Q</t>
  </si>
  <si>
    <t>LUIC1R</t>
  </si>
  <si>
    <t>MAHI20</t>
  </si>
  <si>
    <t>MAWO40</t>
  </si>
  <si>
    <t>MIDL40</t>
  </si>
  <si>
    <t>MILW1Q</t>
  </si>
  <si>
    <t>MOFF10</t>
  </si>
  <si>
    <t>MOSS1S</t>
  </si>
  <si>
    <t>MOSS1T</t>
  </si>
  <si>
    <t>MYBS11</t>
  </si>
  <si>
    <t>MYBS12</t>
  </si>
  <si>
    <t>NANT1Q</t>
  </si>
  <si>
    <t>NECT40</t>
  </si>
  <si>
    <t>NECU10</t>
  </si>
  <si>
    <t>NHYD20</t>
  </si>
  <si>
    <t>NORM40</t>
  </si>
  <si>
    <t>NURS40</t>
  </si>
  <si>
    <t>OLDB4A</t>
  </si>
  <si>
    <t>ORRI10</t>
  </si>
  <si>
    <t>PEHE20</t>
  </si>
  <si>
    <t>PEMB40</t>
  </si>
  <si>
    <t>RATS40</t>
  </si>
  <si>
    <t>RHIG40</t>
  </si>
  <si>
    <t>ROCK40</t>
  </si>
  <si>
    <t>RYEH40</t>
  </si>
  <si>
    <t>SAES20</t>
  </si>
  <si>
    <t>SEAB40</t>
  </si>
  <si>
    <t>SELL40</t>
  </si>
  <si>
    <t>SHBA40</t>
  </si>
  <si>
    <t>SIZE40</t>
  </si>
  <si>
    <t>SLOY10</t>
  </si>
  <si>
    <t>SPLN40</t>
  </si>
  <si>
    <t>STAH4A</t>
  </si>
  <si>
    <t>STAH4B</t>
  </si>
  <si>
    <t>STAY40</t>
  </si>
  <si>
    <t>STEW40</t>
  </si>
  <si>
    <t>STRB20</t>
  </si>
  <si>
    <t>STRL10</t>
  </si>
  <si>
    <t>STRW10</t>
  </si>
  <si>
    <t>SUND40</t>
  </si>
  <si>
    <t>TEMP2A</t>
  </si>
  <si>
    <t>TEMP2B</t>
  </si>
  <si>
    <t>THOM41</t>
  </si>
  <si>
    <t>TORN40</t>
  </si>
  <si>
    <t>USKM20</t>
  </si>
  <si>
    <t>WALP40_EME</t>
  </si>
  <si>
    <t>WBUR40</t>
  </si>
  <si>
    <t>WDOD10</t>
  </si>
  <si>
    <t>WHSO20</t>
  </si>
  <si>
    <t>WILE40</t>
  </si>
  <si>
    <t>WISD20_LPN</t>
  </si>
  <si>
    <t>WLEE20</t>
  </si>
  <si>
    <t>WLEX20</t>
  </si>
  <si>
    <t>WYLF40</t>
  </si>
  <si>
    <t>BHLA10</t>
  </si>
  <si>
    <t>BLHI40</t>
  </si>
  <si>
    <t>DORE11</t>
  </si>
  <si>
    <t>DORE12</t>
  </si>
  <si>
    <t>GILB10</t>
  </si>
  <si>
    <t>KYPE10</t>
  </si>
  <si>
    <t>MIDM10</t>
  </si>
  <si>
    <t>MILS1Q</t>
  </si>
  <si>
    <t>ABBA10</t>
  </si>
  <si>
    <t>RICH40</t>
  </si>
  <si>
    <t>CHIL40</t>
  </si>
  <si>
    <t>ABED10</t>
  </si>
  <si>
    <t>NEDE20</t>
  </si>
  <si>
    <t>GLKO10</t>
  </si>
  <si>
    <t>14 DNO Zones</t>
  </si>
  <si>
    <t>Tariffs (£/kW)</t>
  </si>
  <si>
    <t>System Peak</t>
  </si>
  <si>
    <t>Shared 
Year Round</t>
  </si>
  <si>
    <t>Not Shared Year Round</t>
  </si>
  <si>
    <t>Zone Name</t>
  </si>
  <si>
    <t>Sharing: YRS % of YR tariff</t>
  </si>
  <si>
    <t>Northern Scotland</t>
  </si>
  <si>
    <t>Southern Scotland</t>
  </si>
  <si>
    <t>Northern</t>
  </si>
  <si>
    <t>North West</t>
  </si>
  <si>
    <t>N Wales &amp; Mersey</t>
  </si>
  <si>
    <t>East Midlands</t>
  </si>
  <si>
    <t>Midlands</t>
  </si>
  <si>
    <t>Eastern</t>
  </si>
  <si>
    <t>Southern</t>
  </si>
  <si>
    <t>South Western</t>
  </si>
  <si>
    <t>Current 27 Zones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</si>
  <si>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</si>
  <si>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</si>
  <si>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</si>
  <si>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</si>
  <si>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</si>
  <si>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</si>
  <si>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</si>
  <si>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</si>
  <si>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</si>
  <si>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</si>
  <si>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</si>
  <si>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</si>
  <si>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</si>
  <si>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</si>
  <si>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</si>
  <si>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</si>
  <si>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</si>
  <si>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</si>
  <si>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</si>
  <si>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</si>
  <si>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</si>
  <si>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</si>
  <si>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</si>
  <si>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</si>
  <si>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</si>
  <si>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</si>
  <si>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</si>
  <si>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RPI Zones</t>
  </si>
  <si>
    <t>RPI Zone</t>
  </si>
  <si>
    <t>27 zones</t>
  </si>
  <si>
    <t>1, 2, 5,6, 9</t>
  </si>
  <si>
    <t>7, 8</t>
  </si>
  <si>
    <t>8, 9, 10, 11</t>
  </si>
  <si>
    <t>10,11</t>
  </si>
  <si>
    <t>9, 11</t>
  </si>
  <si>
    <t>12, 13</t>
  </si>
  <si>
    <t>13, 14, 15</t>
  </si>
  <si>
    <t>16, 17, 18</t>
  </si>
  <si>
    <t>15, 16, 17, 18, 19</t>
  </si>
  <si>
    <t>25, 26, 27</t>
  </si>
  <si>
    <t>18, 20, 21, 22, 23, 25, 26</t>
  </si>
  <si>
    <t>18, 23, 24, 25</t>
  </si>
  <si>
    <t>FOR RPI sharing take average of sharing of 27 zones</t>
  </si>
  <si>
    <t>YRS % of YR</t>
  </si>
  <si>
    <t xml:space="preserve">Wind </t>
  </si>
  <si>
    <t>CCGT</t>
  </si>
  <si>
    <t>DNO Zones</t>
  </si>
  <si>
    <t>YRS Nodal Price</t>
  </si>
  <si>
    <t>YRNS Nodal Price</t>
  </si>
  <si>
    <t>Technology</t>
  </si>
  <si>
    <t>Generic ALF</t>
  </si>
  <si>
    <t>Onshore_Wind</t>
  </si>
  <si>
    <t>CCGT_CHP</t>
  </si>
  <si>
    <t>SPIT20</t>
  </si>
  <si>
    <t>Row Labels</t>
  </si>
  <si>
    <t>Grand Total</t>
  </si>
  <si>
    <t>Max of YR Nodal Price</t>
  </si>
  <si>
    <t>Min of YR Nodal Price</t>
  </si>
  <si>
    <t>Range</t>
  </si>
  <si>
    <t>Max of PS Nodal Price</t>
  </si>
  <si>
    <t>Min of PS Nodal Price</t>
  </si>
  <si>
    <t>Max of CCGT</t>
  </si>
  <si>
    <t>Min of CCGT</t>
  </si>
  <si>
    <t xml:space="preserve">Max of Wind </t>
  </si>
  <si>
    <t xml:space="preserve">Min of Wind </t>
  </si>
  <si>
    <t>Year round</t>
  </si>
  <si>
    <t>Wind</t>
  </si>
  <si>
    <t>YR Prices</t>
  </si>
  <si>
    <t>Peak Prices</t>
  </si>
  <si>
    <t>Max of Wind</t>
  </si>
  <si>
    <t>Min of Wind</t>
  </si>
  <si>
    <t>Max of Wind 2</t>
  </si>
  <si>
    <t>Min of Wind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</si>
</sst>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£&quot;#,##0.00;[Red]\-&quot;£&quot;#,##0.00"/>
    <numFmt numFmtId="164" formatCode="&quot;£&quot;#,##0.00"/>
    <numFmt numFmtId="165" formatCode="0.0"/>
    <numFmt numFmtId="166" formatCode="0.0%"/>
  </numFmts>
  <fonts count="14" x14ac:knownFonts="1">
    <font>
      <sz val="11"/>
      <color theme="1"/>
      <name val="Calibri"/>
      <family val="2"/>
      <scheme val="minor"/>
    </font>
    <font>
      <b/>
      <sz val="8"/>
      <color rgb="FF232323"/>
      <name val="Arial"/>
      <family val="2"/>
    </font>
    <font>
      <sz val="8"/>
      <color rgb="FF454545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8"/>
      <color rgb="FF232323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/>
    <xf numFmtId="0" fontId="7" fillId="3" borderId="0" xfId="0" applyFont="1" applyFill="1" applyAlignment="1">
      <alignment vertical="center" wrapText="1"/>
    </xf>
    <xf numFmtId="0" fontId="8" fillId="0" borderId="0" xfId="0" applyFont="1"/>
    <xf numFmtId="165" fontId="9" fillId="0" borderId="0" xfId="0" applyNumberFormat="1" applyFont="1"/>
    <xf numFmtId="0" fontId="9" fillId="3" borderId="0" xfId="0" applyFont="1" applyFill="1"/>
    <xf numFmtId="0" fontId="8" fillId="4" borderId="0" xfId="0" applyFont="1" applyFill="1"/>
    <xf numFmtId="0" fontId="11" fillId="0" borderId="0" xfId="0" applyFont="1"/>
    <xf numFmtId="0" fontId="0" fillId="0" borderId="0" xfId="0" applyAlignment="1">
      <alignment wrapText="1"/>
    </xf>
    <xf numFmtId="166" fontId="0" fillId="0" borderId="0" xfId="1" applyNumberFormat="1" applyFont="1"/>
    <xf numFmtId="166" fontId="0" fillId="0" borderId="0" xfId="0" applyNumberFormat="1"/>
    <xf numFmtId="165" fontId="0" fillId="0" borderId="0" xfId="0" applyNumberFormat="1"/>
    <xf numFmtId="10" fontId="0" fillId="0" borderId="0" xfId="0" applyNumberFormat="1"/>
    <xf numFmtId="166" fontId="0" fillId="0" borderId="4" xfId="1" applyNumberFormat="1" applyFont="1" applyBorder="1"/>
    <xf numFmtId="0" fontId="0" fillId="0" borderId="0" xfId="0" applyBorder="1"/>
    <xf numFmtId="0" fontId="0" fillId="0" borderId="5" xfId="0" applyBorder="1"/>
    <xf numFmtId="165" fontId="0" fillId="0" borderId="0" xfId="0" applyNumberFormat="1" applyBorder="1"/>
    <xf numFmtId="166" fontId="0" fillId="0" borderId="6" xfId="1" applyNumberFormat="1" applyFont="1" applyBorder="1"/>
    <xf numFmtId="0" fontId="0" fillId="0" borderId="7" xfId="0" applyBorder="1"/>
    <xf numFmtId="165" fontId="0" fillId="0" borderId="7" xfId="0" applyNumberFormat="1" applyBorder="1"/>
    <xf numFmtId="166" fontId="0" fillId="0" borderId="0" xfId="0" applyNumberFormat="1" applyBorder="1"/>
    <xf numFmtId="0" fontId="0" fillId="0" borderId="1" xfId="0" applyBorder="1" applyAlignment="1">
      <alignment horizontal="center"/>
    </xf>
    <xf numFmtId="0" fontId="0" fillId="4" borderId="0" xfId="0" applyFill="1"/>
    <xf numFmtId="166" fontId="0" fillId="4" borderId="0" xfId="0" applyNumberFormat="1" applyFill="1"/>
    <xf numFmtId="166" fontId="0" fillId="4" borderId="6" xfId="1" applyNumberFormat="1" applyFont="1" applyFill="1" applyBorder="1"/>
    <xf numFmtId="0" fontId="0" fillId="4" borderId="7" xfId="0" applyFill="1" applyBorder="1"/>
    <xf numFmtId="165" fontId="0" fillId="4" borderId="7" xfId="0" applyNumberFormat="1" applyFill="1" applyBorder="1"/>
    <xf numFmtId="0" fontId="0" fillId="4" borderId="0" xfId="0" applyFill="1" applyBorder="1"/>
    <xf numFmtId="0" fontId="0" fillId="4" borderId="5" xfId="0" applyFill="1" applyBorder="1"/>
    <xf numFmtId="166" fontId="0" fillId="4" borderId="0" xfId="1" applyNumberFormat="1" applyFont="1" applyFill="1"/>
    <xf numFmtId="165" fontId="0" fillId="4" borderId="0" xfId="0" applyNumberFormat="1" applyFill="1"/>
    <xf numFmtId="166" fontId="0" fillId="4" borderId="0" xfId="0" applyNumberFormat="1" applyFill="1" applyBorder="1"/>
    <xf numFmtId="0" fontId="11" fillId="5" borderId="8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11" fillId="5" borderId="8" xfId="0" pivotButton="1" applyFont="1" applyFill="1" applyBorder="1"/>
    <xf numFmtId="0" fontId="1" fillId="6" borderId="0" xfId="0" applyFont="1" applyFill="1" applyAlignment="1">
      <alignment horizontal="center" vertical="center" wrapText="1"/>
    </xf>
    <xf numFmtId="8" fontId="5" fillId="6" borderId="0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1" fillId="6" borderId="0" xfId="0" applyFont="1" applyFill="1" applyBorder="1" applyAlignment="1">
      <alignment horizontal="center" vertical="center" wrapText="1"/>
    </xf>
    <xf numFmtId="0" fontId="4" fillId="6" borderId="0" xfId="0" applyFont="1" applyFill="1" applyBorder="1"/>
    <xf numFmtId="0" fontId="0" fillId="6" borderId="0" xfId="0" applyFill="1" applyBorder="1"/>
    <xf numFmtId="8" fontId="5" fillId="6" borderId="0" xfId="0" applyNumberFormat="1" applyFont="1" applyFill="1" applyBorder="1" applyAlignment="1">
      <alignment horizontal="center" wrapText="1"/>
    </xf>
    <xf numFmtId="164" fontId="6" fillId="6" borderId="0" xfId="0" applyNumberFormat="1" applyFont="1" applyFill="1" applyBorder="1" applyAlignment="1">
      <alignment horizontal="center" vertical="center"/>
    </xf>
    <xf numFmtId="2" fontId="0" fillId="6" borderId="0" xfId="0" applyNumberFormat="1" applyFill="1"/>
    <xf numFmtId="0" fontId="11" fillId="0" borderId="0" xfId="0" applyFont="1" applyAlignment="1">
      <alignment horizontal="left"/>
    </xf>
    <xf numFmtId="0" fontId="0" fillId="6" borderId="0" xfId="0" applyFill="1" applyAlignment="1">
      <alignment horizontal="left"/>
    </xf>
    <xf numFmtId="0" fontId="12" fillId="6" borderId="0" xfId="0" applyFont="1" applyFill="1" applyAlignment="1">
      <alignment horizontal="left"/>
    </xf>
    <xf numFmtId="0" fontId="12" fillId="6" borderId="0" xfId="0" applyNumberFormat="1" applyFont="1" applyFill="1"/>
    <xf numFmtId="8" fontId="5" fillId="6" borderId="0" xfId="0" pivotButton="1" applyNumberFormat="1" applyFont="1" applyFill="1" applyBorder="1" applyAlignment="1">
      <alignment horizontal="center" vertical="center" wrapText="1"/>
    </xf>
    <xf numFmtId="8" fontId="5" fillId="6" borderId="0" xfId="0" pivotButton="1" applyNumberFormat="1" applyFont="1" applyFill="1" applyBorder="1" applyAlignment="1">
      <alignment horizontal="center" wrapText="1"/>
    </xf>
    <xf numFmtId="0" fontId="4" fillId="6" borderId="0" xfId="0" pivotButton="1" applyFont="1" applyFill="1" applyBorder="1"/>
    <xf numFmtId="0" fontId="0" fillId="6" borderId="0" xfId="0" pivotButton="1" applyFill="1" applyBorder="1"/>
    <xf numFmtId="0" fontId="2" fillId="6" borderId="0" xfId="0" applyFont="1" applyFill="1" applyBorder="1" applyAlignment="1">
      <alignment horizontal="center" vertical="center" wrapText="1"/>
    </xf>
    <xf numFmtId="8" fontId="2" fillId="6" borderId="0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2" fillId="6" borderId="0" xfId="0" applyFont="1" applyFill="1"/>
    <xf numFmtId="0" fontId="0" fillId="6" borderId="0" xfId="0" pivotButton="1" applyFill="1"/>
    <xf numFmtId="0" fontId="12" fillId="6" borderId="0" xfId="0" applyFont="1" applyFill="1" applyBorder="1" applyAlignment="1">
      <alignment horizontal="left"/>
    </xf>
    <xf numFmtId="0" fontId="12" fillId="6" borderId="0" xfId="0" applyNumberFormat="1" applyFont="1" applyFill="1" applyBorder="1"/>
    <xf numFmtId="0" fontId="12" fillId="6" borderId="0" xfId="0" applyFont="1" applyFill="1" applyBorder="1"/>
    <xf numFmtId="0" fontId="13" fillId="6" borderId="0" xfId="0" applyFont="1" applyFill="1" applyBorder="1" applyAlignment="1">
      <alignment horizontal="center" vertical="center" wrapText="1"/>
    </xf>
    <xf numFmtId="0" fontId="11" fillId="6" borderId="0" xfId="0" applyFont="1" applyFill="1" applyBorder="1"/>
    <xf numFmtId="0" fontId="3" fillId="6" borderId="0" xfId="0" applyFont="1" applyFill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8" fontId="2" fillId="6" borderId="0" xfId="0" applyNumberFormat="1" applyFont="1" applyFill="1" applyBorder="1" applyAlignment="1">
      <alignment horizontal="center" wrapText="1"/>
    </xf>
    <xf numFmtId="164" fontId="6" fillId="6" borderId="0" xfId="0" applyNumberFormat="1" applyFont="1" applyFill="1" applyBorder="1" applyAlignment="1">
      <alignment horizontal="center" vertical="center"/>
    </xf>
    <xf numFmtId="164" fontId="6" fillId="6" borderId="0" xfId="0" pivotButton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60">
    <dxf>
      <font>
        <color theme="0"/>
      </font>
    </dxf>
    <dxf>
      <fill>
        <patternFill patternType="solid">
          <bgColor theme="0"/>
        </patternFill>
      </fill>
    </dxf>
    <dxf>
      <numFmt numFmtId="2" formatCode="0.00"/>
    </dxf>
    <dxf>
      <font>
        <color theme="0"/>
      </font>
    </dxf>
    <dxf>
      <fill>
        <patternFill patternType="solid">
          <bgColor theme="0"/>
        </patternFill>
      </fill>
    </dxf>
    <dxf>
      <numFmt numFmtId="2" formatCode="0.00"/>
    </dxf>
    <dxf>
      <font>
        <color theme="0"/>
      </font>
    </dxf>
    <dxf>
      <fill>
        <patternFill patternType="solid">
          <bgColor theme="0"/>
        </patternFill>
      </fill>
    </dxf>
    <dxf>
      <numFmt numFmtId="2" formatCode="0.00"/>
    </dxf>
    <dxf>
      <font>
        <color theme="0"/>
      </font>
    </dxf>
    <dxf>
      <fill>
        <patternFill patternType="solid">
          <bgColor theme="0"/>
        </patternFill>
      </fill>
    </dxf>
    <dxf>
      <numFmt numFmtId="2" formatCode="0.0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numFmt numFmtId="2" formatCode="0.00"/>
    </dxf>
    <dxf>
      <border>
        <top/>
      </border>
    </dxf>
    <dxf>
      <border>
        <top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 patternType="solid">
          <bgColor theme="0"/>
        </patternFill>
      </fill>
    </dxf>
    <dxf>
      <numFmt numFmtId="2" formatCode="0.00"/>
    </dxf>
    <dxf>
      <font>
        <color theme="0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numFmt numFmtId="2" formatCode="0.0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numFmt numFmtId="2" formatCode="0.00"/>
    </dxf>
    <dxf>
      <font>
        <color theme="0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numFmt numFmtId="2" formatCode="0.0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numFmt numFmtId="2" formatCode="0.00"/>
    </dxf>
    <dxf>
      <font>
        <color theme="0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numFmt numFmtId="2" formatCode="0.00"/>
    </dxf>
    <dxf>
      <font>
        <color theme="0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27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'Relevant Nodes'!$I$2</c:f>
              <c:strCache>
                <c:ptCount val="1"/>
                <c:pt idx="0">
                  <c:v>YR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Nodes'!$F$3:$F$178</c:f>
              <c:numCache>
                <c:formatCode>General</c:formatCode>
                <c:ptCount val="176"/>
                <c:pt idx="0">
                  <c:v>21</c:v>
                </c:pt>
                <c:pt idx="1">
                  <c:v>7</c:v>
                </c:pt>
                <c:pt idx="2">
                  <c:v>1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21</c:v>
                </c:pt>
                <c:pt idx="7">
                  <c:v>3</c:v>
                </c:pt>
                <c:pt idx="8">
                  <c:v>17</c:v>
                </c:pt>
                <c:pt idx="9">
                  <c:v>17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16</c:v>
                </c:pt>
                <c:pt idx="16">
                  <c:v>25</c:v>
                </c:pt>
                <c:pt idx="17">
                  <c:v>18</c:v>
                </c:pt>
                <c:pt idx="18">
                  <c:v>18</c:v>
                </c:pt>
                <c:pt idx="19">
                  <c:v>24</c:v>
                </c:pt>
                <c:pt idx="20">
                  <c:v>24</c:v>
                </c:pt>
                <c:pt idx="21">
                  <c:v>18</c:v>
                </c:pt>
                <c:pt idx="22">
                  <c:v>18</c:v>
                </c:pt>
                <c:pt idx="23">
                  <c:v>24</c:v>
                </c:pt>
                <c:pt idx="24">
                  <c:v>21</c:v>
                </c:pt>
                <c:pt idx="25">
                  <c:v>16</c:v>
                </c:pt>
                <c:pt idx="26">
                  <c:v>1</c:v>
                </c:pt>
                <c:pt idx="27">
                  <c:v>24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</c:v>
                </c:pt>
                <c:pt idx="34">
                  <c:v>16</c:v>
                </c:pt>
                <c:pt idx="35">
                  <c:v>1</c:v>
                </c:pt>
                <c:pt idx="36">
                  <c:v>24</c:v>
                </c:pt>
                <c:pt idx="37">
                  <c:v>16</c:v>
                </c:pt>
                <c:pt idx="38">
                  <c:v>18</c:v>
                </c:pt>
                <c:pt idx="39">
                  <c:v>25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</c:v>
                </c:pt>
                <c:pt idx="44">
                  <c:v>1</c:v>
                </c:pt>
                <c:pt idx="45">
                  <c:v>10</c:v>
                </c:pt>
                <c:pt idx="46">
                  <c:v>25</c:v>
                </c:pt>
                <c:pt idx="47">
                  <c:v>19</c:v>
                </c:pt>
                <c:pt idx="48">
                  <c:v>1</c:v>
                </c:pt>
                <c:pt idx="49">
                  <c:v>18</c:v>
                </c:pt>
                <c:pt idx="50">
                  <c:v>15</c:v>
                </c:pt>
                <c:pt idx="51">
                  <c:v>11</c:v>
                </c:pt>
                <c:pt idx="52">
                  <c:v>24</c:v>
                </c:pt>
                <c:pt idx="53">
                  <c:v>10</c:v>
                </c:pt>
                <c:pt idx="54">
                  <c:v>10</c:v>
                </c:pt>
                <c:pt idx="55">
                  <c:v>1</c:v>
                </c:pt>
                <c:pt idx="56">
                  <c:v>18</c:v>
                </c:pt>
                <c:pt idx="57">
                  <c:v>4</c:v>
                </c:pt>
                <c:pt idx="58">
                  <c:v>5</c:v>
                </c:pt>
                <c:pt idx="59">
                  <c:v>12</c:v>
                </c:pt>
                <c:pt idx="60">
                  <c:v>26</c:v>
                </c:pt>
                <c:pt idx="61">
                  <c:v>1</c:v>
                </c:pt>
                <c:pt idx="62">
                  <c:v>1</c:v>
                </c:pt>
                <c:pt idx="63">
                  <c:v>11</c:v>
                </c:pt>
                <c:pt idx="64">
                  <c:v>3</c:v>
                </c:pt>
                <c:pt idx="65">
                  <c:v>26</c:v>
                </c:pt>
                <c:pt idx="66">
                  <c:v>7</c:v>
                </c:pt>
                <c:pt idx="67">
                  <c:v>16</c:v>
                </c:pt>
                <c:pt idx="68">
                  <c:v>15</c:v>
                </c:pt>
                <c:pt idx="69">
                  <c:v>6</c:v>
                </c:pt>
                <c:pt idx="70">
                  <c:v>1</c:v>
                </c:pt>
                <c:pt idx="71">
                  <c:v>11</c:v>
                </c:pt>
                <c:pt idx="72">
                  <c:v>3</c:v>
                </c:pt>
                <c:pt idx="73">
                  <c:v>3</c:v>
                </c:pt>
                <c:pt idx="74">
                  <c:v>10</c:v>
                </c:pt>
                <c:pt idx="75">
                  <c:v>10</c:v>
                </c:pt>
                <c:pt idx="76">
                  <c:v>1</c:v>
                </c:pt>
                <c:pt idx="77">
                  <c:v>24</c:v>
                </c:pt>
                <c:pt idx="78">
                  <c:v>18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12</c:v>
                </c:pt>
                <c:pt idx="86">
                  <c:v>12</c:v>
                </c:pt>
                <c:pt idx="87">
                  <c:v>13</c:v>
                </c:pt>
                <c:pt idx="88">
                  <c:v>15</c:v>
                </c:pt>
                <c:pt idx="89">
                  <c:v>14</c:v>
                </c:pt>
                <c:pt idx="90">
                  <c:v>16</c:v>
                </c:pt>
                <c:pt idx="91">
                  <c:v>26</c:v>
                </c:pt>
                <c:pt idx="92">
                  <c:v>10</c:v>
                </c:pt>
                <c:pt idx="93">
                  <c:v>15</c:v>
                </c:pt>
                <c:pt idx="94">
                  <c:v>14</c:v>
                </c:pt>
                <c:pt idx="95">
                  <c:v>3</c:v>
                </c:pt>
                <c:pt idx="96">
                  <c:v>16</c:v>
                </c:pt>
                <c:pt idx="97">
                  <c:v>24</c:v>
                </c:pt>
                <c:pt idx="98">
                  <c:v>15</c:v>
                </c:pt>
                <c:pt idx="99">
                  <c:v>10</c:v>
                </c:pt>
                <c:pt idx="100">
                  <c:v>15</c:v>
                </c:pt>
                <c:pt idx="101">
                  <c:v>24</c:v>
                </c:pt>
                <c:pt idx="102">
                  <c:v>1</c:v>
                </c:pt>
                <c:pt idx="103">
                  <c:v>13</c:v>
                </c:pt>
                <c:pt idx="104">
                  <c:v>27</c:v>
                </c:pt>
                <c:pt idx="105">
                  <c:v>18</c:v>
                </c:pt>
                <c:pt idx="106">
                  <c:v>6</c:v>
                </c:pt>
                <c:pt idx="107">
                  <c:v>1</c:v>
                </c:pt>
                <c:pt idx="108">
                  <c:v>1</c:v>
                </c:pt>
                <c:pt idx="109">
                  <c:v>10</c:v>
                </c:pt>
                <c:pt idx="110">
                  <c:v>26</c:v>
                </c:pt>
                <c:pt idx="111">
                  <c:v>14</c:v>
                </c:pt>
                <c:pt idx="112">
                  <c:v>3</c:v>
                </c:pt>
                <c:pt idx="113">
                  <c:v>12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17</c:v>
                </c:pt>
                <c:pt idx="120">
                  <c:v>10</c:v>
                </c:pt>
                <c:pt idx="121">
                  <c:v>25</c:v>
                </c:pt>
                <c:pt idx="122">
                  <c:v>18</c:v>
                </c:pt>
                <c:pt idx="123">
                  <c:v>26</c:v>
                </c:pt>
                <c:pt idx="124">
                  <c:v>18</c:v>
                </c:pt>
                <c:pt idx="125">
                  <c:v>1</c:v>
                </c:pt>
                <c:pt idx="126">
                  <c:v>2</c:v>
                </c:pt>
                <c:pt idx="127">
                  <c:v>20</c:v>
                </c:pt>
                <c:pt idx="128">
                  <c:v>18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15</c:v>
                </c:pt>
                <c:pt idx="133">
                  <c:v>22</c:v>
                </c:pt>
                <c:pt idx="134">
                  <c:v>24</c:v>
                </c:pt>
                <c:pt idx="135">
                  <c:v>15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14</c:v>
                </c:pt>
                <c:pt idx="140">
                  <c:v>14</c:v>
                </c:pt>
                <c:pt idx="141">
                  <c:v>16</c:v>
                </c:pt>
                <c:pt idx="142">
                  <c:v>13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18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11</c:v>
                </c:pt>
                <c:pt idx="151">
                  <c:v>21</c:v>
                </c:pt>
                <c:pt idx="152">
                  <c:v>17</c:v>
                </c:pt>
                <c:pt idx="153">
                  <c:v>16</c:v>
                </c:pt>
                <c:pt idx="154">
                  <c:v>11</c:v>
                </c:pt>
                <c:pt idx="155">
                  <c:v>21</c:v>
                </c:pt>
                <c:pt idx="156">
                  <c:v>18</c:v>
                </c:pt>
                <c:pt idx="157">
                  <c:v>23</c:v>
                </c:pt>
                <c:pt idx="158">
                  <c:v>10</c:v>
                </c:pt>
                <c:pt idx="159">
                  <c:v>10</c:v>
                </c:pt>
                <c:pt idx="160">
                  <c:v>19</c:v>
                </c:pt>
                <c:pt idx="161">
                  <c:v>3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11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24</c:v>
                </c:pt>
                <c:pt idx="171">
                  <c:v>26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</c:numCache>
            </c:numRef>
          </c:xVal>
          <c:yVal>
            <c:numRef>
              <c:f>'Relevant Nodes'!$I$3:$I$178</c:f>
              <c:numCache>
                <c:formatCode>0.0</c:formatCode>
                <c:ptCount val="176"/>
                <c:pt idx="0">
                  <c:v>-5.0972957967574315</c:v>
                </c:pt>
                <c:pt idx="1">
                  <c:v>37.506026810106732</c:v>
                </c:pt>
                <c:pt idx="2">
                  <c:v>37.788106992037527</c:v>
                </c:pt>
                <c:pt idx="3">
                  <c:v>35.603813024788877</c:v>
                </c:pt>
                <c:pt idx="4">
                  <c:v>22.396965191968501</c:v>
                </c:pt>
                <c:pt idx="5">
                  <c:v>24.523171162406801</c:v>
                </c:pt>
                <c:pt idx="6">
                  <c:v>-4.1404494884891845</c:v>
                </c:pt>
                <c:pt idx="7">
                  <c:v>34.49482478682252</c:v>
                </c:pt>
                <c:pt idx="8">
                  <c:v>0.9711722958394271</c:v>
                </c:pt>
                <c:pt idx="9">
                  <c:v>0.6868798541647595</c:v>
                </c:pt>
                <c:pt idx="10">
                  <c:v>22.872039338489426</c:v>
                </c:pt>
                <c:pt idx="11">
                  <c:v>22.872039338489277</c:v>
                </c:pt>
                <c:pt idx="12">
                  <c:v>21.304237920209015</c:v>
                </c:pt>
                <c:pt idx="13">
                  <c:v>20.74852590980958</c:v>
                </c:pt>
                <c:pt idx="14">
                  <c:v>9.8092755156435576</c:v>
                </c:pt>
                <c:pt idx="15">
                  <c:v>2.4041955799411294</c:v>
                </c:pt>
                <c:pt idx="16">
                  <c:v>-0.71539676376724015</c:v>
                </c:pt>
                <c:pt idx="17">
                  <c:v>1.9914259644912786</c:v>
                </c:pt>
                <c:pt idx="18">
                  <c:v>2.3836749079105655</c:v>
                </c:pt>
                <c:pt idx="19">
                  <c:v>0.52813930046538748</c:v>
                </c:pt>
                <c:pt idx="20">
                  <c:v>0.52813930046538748</c:v>
                </c:pt>
                <c:pt idx="21">
                  <c:v>0.66284563568075572</c:v>
                </c:pt>
                <c:pt idx="22">
                  <c:v>-1.5681758438707238</c:v>
                </c:pt>
                <c:pt idx="23">
                  <c:v>3.6685623173769222</c:v>
                </c:pt>
                <c:pt idx="24">
                  <c:v>-5.0307895440079777</c:v>
                </c:pt>
                <c:pt idx="25">
                  <c:v>1.6553366977395281</c:v>
                </c:pt>
                <c:pt idx="26">
                  <c:v>48.8105579137696</c:v>
                </c:pt>
                <c:pt idx="27">
                  <c:v>3.4359671833119076</c:v>
                </c:pt>
                <c:pt idx="28">
                  <c:v>29.760464527248121</c:v>
                </c:pt>
                <c:pt idx="29">
                  <c:v>29.760464527248121</c:v>
                </c:pt>
                <c:pt idx="30">
                  <c:v>17.404300520591672</c:v>
                </c:pt>
                <c:pt idx="31">
                  <c:v>17.404300520591672</c:v>
                </c:pt>
                <c:pt idx="32">
                  <c:v>18.842753090284234</c:v>
                </c:pt>
                <c:pt idx="33">
                  <c:v>37.43538734277206</c:v>
                </c:pt>
                <c:pt idx="34">
                  <c:v>1.1938859529921646</c:v>
                </c:pt>
                <c:pt idx="35">
                  <c:v>40.313627274395301</c:v>
                </c:pt>
                <c:pt idx="36">
                  <c:v>1.8146709164672823</c:v>
                </c:pt>
                <c:pt idx="37">
                  <c:v>0.1323268306791365</c:v>
                </c:pt>
                <c:pt idx="38">
                  <c:v>-4.3074411687376175</c:v>
                </c:pt>
                <c:pt idx="39">
                  <c:v>-3.4775421995185463</c:v>
                </c:pt>
                <c:pt idx="40">
                  <c:v>46.347084922746042</c:v>
                </c:pt>
                <c:pt idx="41">
                  <c:v>25.888962494719468</c:v>
                </c:pt>
                <c:pt idx="42">
                  <c:v>16.967190138945533</c:v>
                </c:pt>
                <c:pt idx="43">
                  <c:v>37.788106992037548</c:v>
                </c:pt>
                <c:pt idx="44">
                  <c:v>37.788106992037548</c:v>
                </c:pt>
                <c:pt idx="45">
                  <c:v>22.872039338489277</c:v>
                </c:pt>
                <c:pt idx="46">
                  <c:v>-3.5764659430397789</c:v>
                </c:pt>
                <c:pt idx="47">
                  <c:v>2.6354911082517174</c:v>
                </c:pt>
                <c:pt idx="48">
                  <c:v>55.674858503073523</c:v>
                </c:pt>
                <c:pt idx="49">
                  <c:v>-1.9488382591179347</c:v>
                </c:pt>
                <c:pt idx="50">
                  <c:v>2.348431185013478</c:v>
                </c:pt>
                <c:pt idx="51">
                  <c:v>17.966681648622703</c:v>
                </c:pt>
                <c:pt idx="52">
                  <c:v>2.9616267390638322</c:v>
                </c:pt>
                <c:pt idx="53">
                  <c:v>22.872039338489426</c:v>
                </c:pt>
                <c:pt idx="54">
                  <c:v>22.872039338489426</c:v>
                </c:pt>
                <c:pt idx="55">
                  <c:v>37.43538734277206</c:v>
                </c:pt>
                <c:pt idx="56">
                  <c:v>-0.33173605979251825</c:v>
                </c:pt>
                <c:pt idx="57">
                  <c:v>40.980449205955289</c:v>
                </c:pt>
                <c:pt idx="58">
                  <c:v>31.76209839729643</c:v>
                </c:pt>
                <c:pt idx="59">
                  <c:v>13.664308430072621</c:v>
                </c:pt>
                <c:pt idx="60">
                  <c:v>-5.2872837500292773</c:v>
                </c:pt>
                <c:pt idx="61">
                  <c:v>37.211616654277414</c:v>
                </c:pt>
                <c:pt idx="62">
                  <c:v>37.211616654277414</c:v>
                </c:pt>
                <c:pt idx="63">
                  <c:v>17.21742194373752</c:v>
                </c:pt>
                <c:pt idx="64">
                  <c:v>35.749953804762299</c:v>
                </c:pt>
                <c:pt idx="65">
                  <c:v>-3.5868889855595003</c:v>
                </c:pt>
                <c:pt idx="66">
                  <c:v>33.779572272739607</c:v>
                </c:pt>
                <c:pt idx="67">
                  <c:v>0.30343346453450737</c:v>
                </c:pt>
                <c:pt idx="68">
                  <c:v>3.7584105922697524</c:v>
                </c:pt>
                <c:pt idx="69">
                  <c:v>30.824891369853628</c:v>
                </c:pt>
                <c:pt idx="70">
                  <c:v>37.435387342772167</c:v>
                </c:pt>
                <c:pt idx="71">
                  <c:v>18.842753090284234</c:v>
                </c:pt>
                <c:pt idx="72">
                  <c:v>34.495005810849563</c:v>
                </c:pt>
                <c:pt idx="73">
                  <c:v>34.502197712483586</c:v>
                </c:pt>
                <c:pt idx="74">
                  <c:v>22.872039338489426</c:v>
                </c:pt>
                <c:pt idx="75">
                  <c:v>22.872039338489426</c:v>
                </c:pt>
                <c:pt idx="76">
                  <c:v>48.380221961930516</c:v>
                </c:pt>
                <c:pt idx="77">
                  <c:v>3.2918961095852115</c:v>
                </c:pt>
                <c:pt idx="78">
                  <c:v>-0.98850642045995507</c:v>
                </c:pt>
                <c:pt idx="79">
                  <c:v>30.749469347833642</c:v>
                </c:pt>
                <c:pt idx="80">
                  <c:v>30.404685188988218</c:v>
                </c:pt>
                <c:pt idx="81">
                  <c:v>22.898651835853158</c:v>
                </c:pt>
                <c:pt idx="82">
                  <c:v>7.228164940043289</c:v>
                </c:pt>
                <c:pt idx="83">
                  <c:v>7.228164940043289</c:v>
                </c:pt>
                <c:pt idx="84">
                  <c:v>26.374817717887421</c:v>
                </c:pt>
                <c:pt idx="85">
                  <c:v>15.773786651739462</c:v>
                </c:pt>
                <c:pt idx="86">
                  <c:v>13.238075374157752</c:v>
                </c:pt>
                <c:pt idx="87">
                  <c:v>7.9020553134234328</c:v>
                </c:pt>
                <c:pt idx="88">
                  <c:v>2.3355769876479697</c:v>
                </c:pt>
                <c:pt idx="89">
                  <c:v>7.3549869908164425</c:v>
                </c:pt>
                <c:pt idx="90">
                  <c:v>-0.51103417312041943</c:v>
                </c:pt>
                <c:pt idx="91">
                  <c:v>-4.9904221139931844</c:v>
                </c:pt>
                <c:pt idx="92">
                  <c:v>23.924649531449678</c:v>
                </c:pt>
                <c:pt idx="93">
                  <c:v>2.1790948142879176</c:v>
                </c:pt>
                <c:pt idx="94">
                  <c:v>8.9691226647758917</c:v>
                </c:pt>
                <c:pt idx="95">
                  <c:v>34.495005810849506</c:v>
                </c:pt>
                <c:pt idx="96">
                  <c:v>1.2465141636691202</c:v>
                </c:pt>
                <c:pt idx="97">
                  <c:v>3.2241439873943802</c:v>
                </c:pt>
                <c:pt idx="98">
                  <c:v>4.3111130286622847</c:v>
                </c:pt>
                <c:pt idx="99">
                  <c:v>22.396965191968452</c:v>
                </c:pt>
                <c:pt idx="100">
                  <c:v>2.2418621605244566</c:v>
                </c:pt>
                <c:pt idx="101">
                  <c:v>2.956853315861109</c:v>
                </c:pt>
                <c:pt idx="102">
                  <c:v>37.788106992037527</c:v>
                </c:pt>
                <c:pt idx="103">
                  <c:v>7.228164940043289</c:v>
                </c:pt>
                <c:pt idx="104">
                  <c:v>-6.0516851609134905</c:v>
                </c:pt>
                <c:pt idx="105">
                  <c:v>4.750573606718012</c:v>
                </c:pt>
                <c:pt idx="106">
                  <c:v>30.824891369853628</c:v>
                </c:pt>
                <c:pt idx="107">
                  <c:v>40.313627274395209</c:v>
                </c:pt>
                <c:pt idx="108">
                  <c:v>40.313627274395202</c:v>
                </c:pt>
                <c:pt idx="109">
                  <c:v>22.396965191968452</c:v>
                </c:pt>
                <c:pt idx="110">
                  <c:v>-3.4796155636818225</c:v>
                </c:pt>
                <c:pt idx="111">
                  <c:v>7.2211090743854136</c:v>
                </c:pt>
                <c:pt idx="112">
                  <c:v>34.49482478682252</c:v>
                </c:pt>
                <c:pt idx="113">
                  <c:v>15.773786651739462</c:v>
                </c:pt>
                <c:pt idx="114">
                  <c:v>40.31362727439528</c:v>
                </c:pt>
                <c:pt idx="115">
                  <c:v>40.313627274395316</c:v>
                </c:pt>
                <c:pt idx="116">
                  <c:v>57.961348336957712</c:v>
                </c:pt>
                <c:pt idx="117">
                  <c:v>57.347481027237365</c:v>
                </c:pt>
                <c:pt idx="118">
                  <c:v>33.779395849061203</c:v>
                </c:pt>
                <c:pt idx="119">
                  <c:v>1.2604969832135651</c:v>
                </c:pt>
                <c:pt idx="120">
                  <c:v>22.872039338489277</c:v>
                </c:pt>
                <c:pt idx="121">
                  <c:v>-7.3019816589897042</c:v>
                </c:pt>
                <c:pt idx="122">
                  <c:v>1.6330076697483011</c:v>
                </c:pt>
                <c:pt idx="123">
                  <c:v>-3.4346299351524867</c:v>
                </c:pt>
                <c:pt idx="124">
                  <c:v>-2.2533200949522589</c:v>
                </c:pt>
                <c:pt idx="125">
                  <c:v>40.313848378608483</c:v>
                </c:pt>
                <c:pt idx="126">
                  <c:v>30.600051515481876</c:v>
                </c:pt>
                <c:pt idx="127">
                  <c:v>-4.5817651085461</c:v>
                </c:pt>
                <c:pt idx="128">
                  <c:v>-1.9490807843084237</c:v>
                </c:pt>
                <c:pt idx="129">
                  <c:v>-4.6641860957070493</c:v>
                </c:pt>
                <c:pt idx="130">
                  <c:v>1.7803951198761869</c:v>
                </c:pt>
                <c:pt idx="131">
                  <c:v>0.51436119710935135</c:v>
                </c:pt>
                <c:pt idx="132">
                  <c:v>2.3355769876479697</c:v>
                </c:pt>
                <c:pt idx="133">
                  <c:v>-4.8957873076866694</c:v>
                </c:pt>
                <c:pt idx="134">
                  <c:v>4.090415940138227</c:v>
                </c:pt>
                <c:pt idx="135">
                  <c:v>2.0230267853293098</c:v>
                </c:pt>
                <c:pt idx="136">
                  <c:v>3.5814151134143062</c:v>
                </c:pt>
                <c:pt idx="137">
                  <c:v>29.063719233824315</c:v>
                </c:pt>
                <c:pt idx="138">
                  <c:v>0.80328583134705811</c:v>
                </c:pt>
                <c:pt idx="139">
                  <c:v>6.5313727694234398</c:v>
                </c:pt>
                <c:pt idx="140">
                  <c:v>6.4583603984437223</c:v>
                </c:pt>
                <c:pt idx="141">
                  <c:v>-0.71356914405133065</c:v>
                </c:pt>
                <c:pt idx="142">
                  <c:v>10.596433576052194</c:v>
                </c:pt>
                <c:pt idx="143">
                  <c:v>47.264690056718344</c:v>
                </c:pt>
                <c:pt idx="144">
                  <c:v>33.053435833006731</c:v>
                </c:pt>
                <c:pt idx="145">
                  <c:v>53.524640905579552</c:v>
                </c:pt>
                <c:pt idx="146">
                  <c:v>-1.2163692787511795</c:v>
                </c:pt>
                <c:pt idx="147">
                  <c:v>0.50712836013982576</c:v>
                </c:pt>
                <c:pt idx="148">
                  <c:v>0.52136343323608803</c:v>
                </c:pt>
                <c:pt idx="149">
                  <c:v>1.8193962111680655</c:v>
                </c:pt>
                <c:pt idx="150">
                  <c:v>16.363759799888172</c:v>
                </c:pt>
                <c:pt idx="151">
                  <c:v>-4.989771527129804</c:v>
                </c:pt>
                <c:pt idx="152">
                  <c:v>0.847242940339063</c:v>
                </c:pt>
                <c:pt idx="153">
                  <c:v>0.40809479666173543</c:v>
                </c:pt>
                <c:pt idx="154">
                  <c:v>16.967190138945568</c:v>
                </c:pt>
                <c:pt idx="155">
                  <c:v>-4.9797223776726911</c:v>
                </c:pt>
                <c:pt idx="156">
                  <c:v>-2.3522312526875573</c:v>
                </c:pt>
                <c:pt idx="157">
                  <c:v>-1.4888954838723705</c:v>
                </c:pt>
                <c:pt idx="158">
                  <c:v>23.168357448527125</c:v>
                </c:pt>
                <c:pt idx="159">
                  <c:v>23.168357448527125</c:v>
                </c:pt>
                <c:pt idx="160">
                  <c:v>2.6354911082517174</c:v>
                </c:pt>
                <c:pt idx="161">
                  <c:v>34.502197712483586</c:v>
                </c:pt>
                <c:pt idx="162">
                  <c:v>29.81013136022435</c:v>
                </c:pt>
                <c:pt idx="163">
                  <c:v>32.132183924376911</c:v>
                </c:pt>
                <c:pt idx="164">
                  <c:v>32.132183924376911</c:v>
                </c:pt>
                <c:pt idx="165">
                  <c:v>57.561443249027491</c:v>
                </c:pt>
                <c:pt idx="166">
                  <c:v>18.842753090284234</c:v>
                </c:pt>
                <c:pt idx="167">
                  <c:v>18.842753090284234</c:v>
                </c:pt>
                <c:pt idx="168">
                  <c:v>34.494581697007305</c:v>
                </c:pt>
                <c:pt idx="169">
                  <c:v>29.632603579393969</c:v>
                </c:pt>
                <c:pt idx="170">
                  <c:v>4.3615623173769213</c:v>
                </c:pt>
                <c:pt idx="171">
                  <c:v>-2.5345214209189701</c:v>
                </c:pt>
                <c:pt idx="172">
                  <c:v>37.43538734277206</c:v>
                </c:pt>
                <c:pt idx="173">
                  <c:v>30.600051515481876</c:v>
                </c:pt>
                <c:pt idx="174">
                  <c:v>37.211616654277414</c:v>
                </c:pt>
                <c:pt idx="175" formatCode="General">
                  <c:v>118.6414228440394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6E-433E-B68C-5238AF0CDDA4}"/>
            </c:ext>
          </c:extLst>
        </c:ser>
        <c:ser>
          <c:idx val="1"/>
          <c:order val="1"/>
          <c:tx>
            <c:strRef>
              <c:f>'Relevant Nodes'!$J$2</c:f>
              <c:strCache>
                <c:ptCount val="1"/>
                <c:pt idx="0">
                  <c:v>PS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'Relevant Nodes'!$F$3:$F$178</c:f>
              <c:numCache>
                <c:formatCode>General</c:formatCode>
                <c:ptCount val="176"/>
                <c:pt idx="0">
                  <c:v>21</c:v>
                </c:pt>
                <c:pt idx="1">
                  <c:v>7</c:v>
                </c:pt>
                <c:pt idx="2">
                  <c:v>1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21</c:v>
                </c:pt>
                <c:pt idx="7">
                  <c:v>3</c:v>
                </c:pt>
                <c:pt idx="8">
                  <c:v>17</c:v>
                </c:pt>
                <c:pt idx="9">
                  <c:v>17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16</c:v>
                </c:pt>
                <c:pt idx="16">
                  <c:v>25</c:v>
                </c:pt>
                <c:pt idx="17">
                  <c:v>18</c:v>
                </c:pt>
                <c:pt idx="18">
                  <c:v>18</c:v>
                </c:pt>
                <c:pt idx="19">
                  <c:v>24</c:v>
                </c:pt>
                <c:pt idx="20">
                  <c:v>24</c:v>
                </c:pt>
                <c:pt idx="21">
                  <c:v>18</c:v>
                </c:pt>
                <c:pt idx="22">
                  <c:v>18</c:v>
                </c:pt>
                <c:pt idx="23">
                  <c:v>24</c:v>
                </c:pt>
                <c:pt idx="24">
                  <c:v>21</c:v>
                </c:pt>
                <c:pt idx="25">
                  <c:v>16</c:v>
                </c:pt>
                <c:pt idx="26">
                  <c:v>1</c:v>
                </c:pt>
                <c:pt idx="27">
                  <c:v>24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</c:v>
                </c:pt>
                <c:pt idx="34">
                  <c:v>16</c:v>
                </c:pt>
                <c:pt idx="35">
                  <c:v>1</c:v>
                </c:pt>
                <c:pt idx="36">
                  <c:v>24</c:v>
                </c:pt>
                <c:pt idx="37">
                  <c:v>16</c:v>
                </c:pt>
                <c:pt idx="38">
                  <c:v>18</c:v>
                </c:pt>
                <c:pt idx="39">
                  <c:v>25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</c:v>
                </c:pt>
                <c:pt idx="44">
                  <c:v>1</c:v>
                </c:pt>
                <c:pt idx="45">
                  <c:v>10</c:v>
                </c:pt>
                <c:pt idx="46">
                  <c:v>25</c:v>
                </c:pt>
                <c:pt idx="47">
                  <c:v>19</c:v>
                </c:pt>
                <c:pt idx="48">
                  <c:v>1</c:v>
                </c:pt>
                <c:pt idx="49">
                  <c:v>18</c:v>
                </c:pt>
                <c:pt idx="50">
                  <c:v>15</c:v>
                </c:pt>
                <c:pt idx="51">
                  <c:v>11</c:v>
                </c:pt>
                <c:pt idx="52">
                  <c:v>24</c:v>
                </c:pt>
                <c:pt idx="53">
                  <c:v>10</c:v>
                </c:pt>
                <c:pt idx="54">
                  <c:v>10</c:v>
                </c:pt>
                <c:pt idx="55">
                  <c:v>1</c:v>
                </c:pt>
                <c:pt idx="56">
                  <c:v>18</c:v>
                </c:pt>
                <c:pt idx="57">
                  <c:v>4</c:v>
                </c:pt>
                <c:pt idx="58">
                  <c:v>5</c:v>
                </c:pt>
                <c:pt idx="59">
                  <c:v>12</c:v>
                </c:pt>
                <c:pt idx="60">
                  <c:v>26</c:v>
                </c:pt>
                <c:pt idx="61">
                  <c:v>1</c:v>
                </c:pt>
                <c:pt idx="62">
                  <c:v>1</c:v>
                </c:pt>
                <c:pt idx="63">
                  <c:v>11</c:v>
                </c:pt>
                <c:pt idx="64">
                  <c:v>3</c:v>
                </c:pt>
                <c:pt idx="65">
                  <c:v>26</c:v>
                </c:pt>
                <c:pt idx="66">
                  <c:v>7</c:v>
                </c:pt>
                <c:pt idx="67">
                  <c:v>16</c:v>
                </c:pt>
                <c:pt idx="68">
                  <c:v>15</c:v>
                </c:pt>
                <c:pt idx="69">
                  <c:v>6</c:v>
                </c:pt>
                <c:pt idx="70">
                  <c:v>1</c:v>
                </c:pt>
                <c:pt idx="71">
                  <c:v>11</c:v>
                </c:pt>
                <c:pt idx="72">
                  <c:v>3</c:v>
                </c:pt>
                <c:pt idx="73">
                  <c:v>3</c:v>
                </c:pt>
                <c:pt idx="74">
                  <c:v>10</c:v>
                </c:pt>
                <c:pt idx="75">
                  <c:v>10</c:v>
                </c:pt>
                <c:pt idx="76">
                  <c:v>1</c:v>
                </c:pt>
                <c:pt idx="77">
                  <c:v>24</c:v>
                </c:pt>
                <c:pt idx="78">
                  <c:v>18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12</c:v>
                </c:pt>
                <c:pt idx="86">
                  <c:v>12</c:v>
                </c:pt>
                <c:pt idx="87">
                  <c:v>13</c:v>
                </c:pt>
                <c:pt idx="88">
                  <c:v>15</c:v>
                </c:pt>
                <c:pt idx="89">
                  <c:v>14</c:v>
                </c:pt>
                <c:pt idx="90">
                  <c:v>16</c:v>
                </c:pt>
                <c:pt idx="91">
                  <c:v>26</c:v>
                </c:pt>
                <c:pt idx="92">
                  <c:v>10</c:v>
                </c:pt>
                <c:pt idx="93">
                  <c:v>15</c:v>
                </c:pt>
                <c:pt idx="94">
                  <c:v>14</c:v>
                </c:pt>
                <c:pt idx="95">
                  <c:v>3</c:v>
                </c:pt>
                <c:pt idx="96">
                  <c:v>16</c:v>
                </c:pt>
                <c:pt idx="97">
                  <c:v>24</c:v>
                </c:pt>
                <c:pt idx="98">
                  <c:v>15</c:v>
                </c:pt>
                <c:pt idx="99">
                  <c:v>10</c:v>
                </c:pt>
                <c:pt idx="100">
                  <c:v>15</c:v>
                </c:pt>
                <c:pt idx="101">
                  <c:v>24</c:v>
                </c:pt>
                <c:pt idx="102">
                  <c:v>1</c:v>
                </c:pt>
                <c:pt idx="103">
                  <c:v>13</c:v>
                </c:pt>
                <c:pt idx="104">
                  <c:v>27</c:v>
                </c:pt>
                <c:pt idx="105">
                  <c:v>18</c:v>
                </c:pt>
                <c:pt idx="106">
                  <c:v>6</c:v>
                </c:pt>
                <c:pt idx="107">
                  <c:v>1</c:v>
                </c:pt>
                <c:pt idx="108">
                  <c:v>1</c:v>
                </c:pt>
                <c:pt idx="109">
                  <c:v>10</c:v>
                </c:pt>
                <c:pt idx="110">
                  <c:v>26</c:v>
                </c:pt>
                <c:pt idx="111">
                  <c:v>14</c:v>
                </c:pt>
                <c:pt idx="112">
                  <c:v>3</c:v>
                </c:pt>
                <c:pt idx="113">
                  <c:v>12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17</c:v>
                </c:pt>
                <c:pt idx="120">
                  <c:v>10</c:v>
                </c:pt>
                <c:pt idx="121">
                  <c:v>25</c:v>
                </c:pt>
                <c:pt idx="122">
                  <c:v>18</c:v>
                </c:pt>
                <c:pt idx="123">
                  <c:v>26</c:v>
                </c:pt>
                <c:pt idx="124">
                  <c:v>18</c:v>
                </c:pt>
                <c:pt idx="125">
                  <c:v>1</c:v>
                </c:pt>
                <c:pt idx="126">
                  <c:v>2</c:v>
                </c:pt>
                <c:pt idx="127">
                  <c:v>20</c:v>
                </c:pt>
                <c:pt idx="128">
                  <c:v>18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15</c:v>
                </c:pt>
                <c:pt idx="133">
                  <c:v>22</c:v>
                </c:pt>
                <c:pt idx="134">
                  <c:v>24</c:v>
                </c:pt>
                <c:pt idx="135">
                  <c:v>15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14</c:v>
                </c:pt>
                <c:pt idx="140">
                  <c:v>14</c:v>
                </c:pt>
                <c:pt idx="141">
                  <c:v>16</c:v>
                </c:pt>
                <c:pt idx="142">
                  <c:v>13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18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11</c:v>
                </c:pt>
                <c:pt idx="151">
                  <c:v>21</c:v>
                </c:pt>
                <c:pt idx="152">
                  <c:v>17</c:v>
                </c:pt>
                <c:pt idx="153">
                  <c:v>16</c:v>
                </c:pt>
                <c:pt idx="154">
                  <c:v>11</c:v>
                </c:pt>
                <c:pt idx="155">
                  <c:v>21</c:v>
                </c:pt>
                <c:pt idx="156">
                  <c:v>18</c:v>
                </c:pt>
                <c:pt idx="157">
                  <c:v>23</c:v>
                </c:pt>
                <c:pt idx="158">
                  <c:v>10</c:v>
                </c:pt>
                <c:pt idx="159">
                  <c:v>10</c:v>
                </c:pt>
                <c:pt idx="160">
                  <c:v>19</c:v>
                </c:pt>
                <c:pt idx="161">
                  <c:v>3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11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24</c:v>
                </c:pt>
                <c:pt idx="171">
                  <c:v>26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</c:numCache>
            </c:numRef>
          </c:xVal>
          <c:yVal>
            <c:numRef>
              <c:f>'Relevant Nodes'!$J$3:$J$178</c:f>
              <c:numCache>
                <c:formatCode>0.0</c:formatCode>
                <c:ptCount val="176"/>
                <c:pt idx="0">
                  <c:v>6.7326244482290782</c:v>
                </c:pt>
                <c:pt idx="1">
                  <c:v>4.1039609861346591</c:v>
                </c:pt>
                <c:pt idx="2">
                  <c:v>3.2664548438781722</c:v>
                </c:pt>
                <c:pt idx="3">
                  <c:v>4.2082785046407096</c:v>
                </c:pt>
                <c:pt idx="4">
                  <c:v>2.9918189868377238</c:v>
                </c:pt>
                <c:pt idx="5">
                  <c:v>2.9918189868377469</c:v>
                </c:pt>
                <c:pt idx="6">
                  <c:v>6.5445811106712011</c:v>
                </c:pt>
                <c:pt idx="7">
                  <c:v>2.9542421962852798</c:v>
                </c:pt>
                <c:pt idx="8">
                  <c:v>2.6366534681862079</c:v>
                </c:pt>
                <c:pt idx="9">
                  <c:v>2.7989964143513251</c:v>
                </c:pt>
                <c:pt idx="10">
                  <c:v>2.9918189868377878</c:v>
                </c:pt>
                <c:pt idx="11">
                  <c:v>2.9918189868377802</c:v>
                </c:pt>
                <c:pt idx="12">
                  <c:v>2.9893683779019011</c:v>
                </c:pt>
                <c:pt idx="13">
                  <c:v>2.9519338897373846</c:v>
                </c:pt>
                <c:pt idx="14">
                  <c:v>3.4184332682727638</c:v>
                </c:pt>
                <c:pt idx="15">
                  <c:v>2.3882340844604015</c:v>
                </c:pt>
                <c:pt idx="16">
                  <c:v>-4.43808608325243</c:v>
                </c:pt>
                <c:pt idx="17">
                  <c:v>-2.6970326122764394</c:v>
                </c:pt>
                <c:pt idx="18">
                  <c:v>-1.8738426127998662</c:v>
                </c:pt>
                <c:pt idx="19">
                  <c:v>-1.8039035748584418</c:v>
                </c:pt>
                <c:pt idx="20">
                  <c:v>-1.7970814859410269</c:v>
                </c:pt>
                <c:pt idx="21">
                  <c:v>0.56839053383431026</c:v>
                </c:pt>
                <c:pt idx="22">
                  <c:v>2.3833299938140233</c:v>
                </c:pt>
                <c:pt idx="23">
                  <c:v>-4.8373225278318106</c:v>
                </c:pt>
                <c:pt idx="24">
                  <c:v>5.2775207582603416</c:v>
                </c:pt>
                <c:pt idx="25">
                  <c:v>2.3549617548932034</c:v>
                </c:pt>
                <c:pt idx="26">
                  <c:v>3.0848368635447523</c:v>
                </c:pt>
                <c:pt idx="27">
                  <c:v>-4.8795060012213201</c:v>
                </c:pt>
                <c:pt idx="28">
                  <c:v>4.489685459518749</c:v>
                </c:pt>
                <c:pt idx="29">
                  <c:v>4.489685459518749</c:v>
                </c:pt>
                <c:pt idx="30">
                  <c:v>2.95073125436386</c:v>
                </c:pt>
                <c:pt idx="31">
                  <c:v>2.95073125436386</c:v>
                </c:pt>
                <c:pt idx="32">
                  <c:v>2.9893683779019011</c:v>
                </c:pt>
                <c:pt idx="33">
                  <c:v>2.8700693541318509</c:v>
                </c:pt>
                <c:pt idx="34">
                  <c:v>2.3482658267130527</c:v>
                </c:pt>
                <c:pt idx="35">
                  <c:v>3.266347669909059</c:v>
                </c:pt>
                <c:pt idx="36">
                  <c:v>-3.6424425554037554</c:v>
                </c:pt>
                <c:pt idx="37">
                  <c:v>4.3308691578992162</c:v>
                </c:pt>
                <c:pt idx="38">
                  <c:v>2.2383002349543539</c:v>
                </c:pt>
                <c:pt idx="39">
                  <c:v>0.10216274195422542</c:v>
                </c:pt>
                <c:pt idx="40">
                  <c:v>3.7767032901831326</c:v>
                </c:pt>
                <c:pt idx="41">
                  <c:v>4.2585844033438685</c:v>
                </c:pt>
                <c:pt idx="42">
                  <c:v>3.2394410000955944</c:v>
                </c:pt>
                <c:pt idx="43">
                  <c:v>3.266454843878186</c:v>
                </c:pt>
                <c:pt idx="44">
                  <c:v>3.266454843878186</c:v>
                </c:pt>
                <c:pt idx="45">
                  <c:v>2.9918189868377802</c:v>
                </c:pt>
                <c:pt idx="46">
                  <c:v>-0.76235809361394025</c:v>
                </c:pt>
                <c:pt idx="47">
                  <c:v>3.8250048440010658</c:v>
                </c:pt>
                <c:pt idx="48">
                  <c:v>2.7473658448219047</c:v>
                </c:pt>
                <c:pt idx="49">
                  <c:v>2.7241144481181983</c:v>
                </c:pt>
                <c:pt idx="50">
                  <c:v>4.2320305644205387</c:v>
                </c:pt>
                <c:pt idx="51">
                  <c:v>2.2451071706904795</c:v>
                </c:pt>
                <c:pt idx="52">
                  <c:v>-4.6866672657263813</c:v>
                </c:pt>
                <c:pt idx="53">
                  <c:v>2.9918189868377878</c:v>
                </c:pt>
                <c:pt idx="54">
                  <c:v>2.9918189868377878</c:v>
                </c:pt>
                <c:pt idx="55">
                  <c:v>2.8700693541318509</c:v>
                </c:pt>
                <c:pt idx="56">
                  <c:v>0.74321083664270571</c:v>
                </c:pt>
                <c:pt idx="57">
                  <c:v>2.9542421962853149</c:v>
                </c:pt>
                <c:pt idx="58">
                  <c:v>4.2305082719777349</c:v>
                </c:pt>
                <c:pt idx="59">
                  <c:v>2.4720946727699871</c:v>
                </c:pt>
                <c:pt idx="60">
                  <c:v>-2.0178117103673285</c:v>
                </c:pt>
                <c:pt idx="61">
                  <c:v>2.5884609053530783</c:v>
                </c:pt>
                <c:pt idx="62">
                  <c:v>2.5884609053530783</c:v>
                </c:pt>
                <c:pt idx="63">
                  <c:v>3.2073128451012107</c:v>
                </c:pt>
                <c:pt idx="64">
                  <c:v>2.9609946047557143</c:v>
                </c:pt>
                <c:pt idx="65">
                  <c:v>-4.2359846755105393</c:v>
                </c:pt>
                <c:pt idx="66">
                  <c:v>4.202198792201945</c:v>
                </c:pt>
                <c:pt idx="67">
                  <c:v>3.9703439630823705</c:v>
                </c:pt>
                <c:pt idx="68">
                  <c:v>2.8970907979845357</c:v>
                </c:pt>
                <c:pt idx="69">
                  <c:v>4.4657536191680656</c:v>
                </c:pt>
                <c:pt idx="70">
                  <c:v>2.870069354131874</c:v>
                </c:pt>
                <c:pt idx="71">
                  <c:v>2.9893683779019096</c:v>
                </c:pt>
                <c:pt idx="72">
                  <c:v>2.9542421962853158</c:v>
                </c:pt>
                <c:pt idx="73">
                  <c:v>2.9542421962853158</c:v>
                </c:pt>
                <c:pt idx="74">
                  <c:v>2.9918189868377878</c:v>
                </c:pt>
                <c:pt idx="75">
                  <c:v>2.9918189868377878</c:v>
                </c:pt>
                <c:pt idx="76">
                  <c:v>2.8360356209568467</c:v>
                </c:pt>
                <c:pt idx="77">
                  <c:v>-4.1372450473205955</c:v>
                </c:pt>
                <c:pt idx="78">
                  <c:v>1.1722655092821128</c:v>
                </c:pt>
                <c:pt idx="79">
                  <c:v>3.0645447257368792</c:v>
                </c:pt>
                <c:pt idx="80">
                  <c:v>3.013791933082242</c:v>
                </c:pt>
                <c:pt idx="81">
                  <c:v>2.8894662974607015</c:v>
                </c:pt>
                <c:pt idx="82">
                  <c:v>4.1985235834622268</c:v>
                </c:pt>
                <c:pt idx="83">
                  <c:v>4.1855670158298688</c:v>
                </c:pt>
                <c:pt idx="84">
                  <c:v>2.4917154416549661</c:v>
                </c:pt>
                <c:pt idx="85">
                  <c:v>2.9192849304751167</c:v>
                </c:pt>
                <c:pt idx="86">
                  <c:v>2.8473077891298302</c:v>
                </c:pt>
                <c:pt idx="87">
                  <c:v>3.9613392318228682</c:v>
                </c:pt>
                <c:pt idx="88">
                  <c:v>4.9208054485462327</c:v>
                </c:pt>
                <c:pt idx="89">
                  <c:v>2.5008581124766303</c:v>
                </c:pt>
                <c:pt idx="90">
                  <c:v>4.9545271107268869</c:v>
                </c:pt>
                <c:pt idx="91">
                  <c:v>-0.6021606877422323</c:v>
                </c:pt>
                <c:pt idx="92">
                  <c:v>3.3217944221965774</c:v>
                </c:pt>
                <c:pt idx="93">
                  <c:v>4.4760759131961034</c:v>
                </c:pt>
                <c:pt idx="94">
                  <c:v>2.6036590284354402</c:v>
                </c:pt>
                <c:pt idx="95">
                  <c:v>3.5655538351766913</c:v>
                </c:pt>
                <c:pt idx="96">
                  <c:v>4.3015351524607217</c:v>
                </c:pt>
                <c:pt idx="97">
                  <c:v>-4.9186763693687263</c:v>
                </c:pt>
                <c:pt idx="98">
                  <c:v>2.2660946397337494</c:v>
                </c:pt>
                <c:pt idx="99">
                  <c:v>2.9918189868377469</c:v>
                </c:pt>
                <c:pt idx="100">
                  <c:v>4.4877229581780345</c:v>
                </c:pt>
                <c:pt idx="101">
                  <c:v>-4.1771811976432582</c:v>
                </c:pt>
                <c:pt idx="102">
                  <c:v>3.2664548438781722</c:v>
                </c:pt>
                <c:pt idx="103">
                  <c:v>4.117009636810308</c:v>
                </c:pt>
                <c:pt idx="104">
                  <c:v>-0.74735192796305994</c:v>
                </c:pt>
                <c:pt idx="105">
                  <c:v>-1.8738426127998022</c:v>
                </c:pt>
                <c:pt idx="106">
                  <c:v>4.4657536191680656</c:v>
                </c:pt>
                <c:pt idx="107">
                  <c:v>3.2663476699090546</c:v>
                </c:pt>
                <c:pt idx="108">
                  <c:v>3.2663476699090337</c:v>
                </c:pt>
                <c:pt idx="109">
                  <c:v>2.9918189868377469</c:v>
                </c:pt>
                <c:pt idx="110">
                  <c:v>-3.9236700786673904</c:v>
                </c:pt>
                <c:pt idx="111">
                  <c:v>2.4947251861188149</c:v>
                </c:pt>
                <c:pt idx="112">
                  <c:v>2.9542421962852798</c:v>
                </c:pt>
                <c:pt idx="113">
                  <c:v>2.9192849304751167</c:v>
                </c:pt>
                <c:pt idx="114">
                  <c:v>3.2663476699090159</c:v>
                </c:pt>
                <c:pt idx="115">
                  <c:v>3.266347669909027</c:v>
                </c:pt>
                <c:pt idx="116">
                  <c:v>3.074251968379734</c:v>
                </c:pt>
                <c:pt idx="117">
                  <c:v>3.4133832004329951</c:v>
                </c:pt>
                <c:pt idx="118">
                  <c:v>4.2023735142928205</c:v>
                </c:pt>
                <c:pt idx="119">
                  <c:v>1.2320432541186981</c:v>
                </c:pt>
                <c:pt idx="120">
                  <c:v>2.9918189868377802</c:v>
                </c:pt>
                <c:pt idx="121">
                  <c:v>-1.6787513941121623</c:v>
                </c:pt>
                <c:pt idx="122">
                  <c:v>-0.21383098173018361</c:v>
                </c:pt>
                <c:pt idx="123">
                  <c:v>-3.6504587307326051</c:v>
                </c:pt>
                <c:pt idx="124">
                  <c:v>1.5440596284289045</c:v>
                </c:pt>
                <c:pt idx="125">
                  <c:v>3.2664548438781749</c:v>
                </c:pt>
                <c:pt idx="126">
                  <c:v>3.3646841921636015</c:v>
                </c:pt>
                <c:pt idx="127">
                  <c:v>9.1686272527283652</c:v>
                </c:pt>
                <c:pt idx="128">
                  <c:v>3.7419988826521893</c:v>
                </c:pt>
                <c:pt idx="129">
                  <c:v>5.7342079689546805</c:v>
                </c:pt>
                <c:pt idx="130">
                  <c:v>2.8763036315924237</c:v>
                </c:pt>
                <c:pt idx="131">
                  <c:v>-1.2606523769232003</c:v>
                </c:pt>
                <c:pt idx="132">
                  <c:v>4.9229385158653098</c:v>
                </c:pt>
                <c:pt idx="133">
                  <c:v>2.4766222001213647</c:v>
                </c:pt>
                <c:pt idx="134">
                  <c:v>-4.7604883441580483</c:v>
                </c:pt>
                <c:pt idx="135">
                  <c:v>4.7620818002517531</c:v>
                </c:pt>
                <c:pt idx="136">
                  <c:v>-1.8738426127998653</c:v>
                </c:pt>
                <c:pt idx="137">
                  <c:v>4.2883448047044661</c:v>
                </c:pt>
                <c:pt idx="138">
                  <c:v>2.1624905269324026</c:v>
                </c:pt>
                <c:pt idx="139">
                  <c:v>2.3625297721364364</c:v>
                </c:pt>
                <c:pt idx="140">
                  <c:v>2.3622196636750492</c:v>
                </c:pt>
                <c:pt idx="141">
                  <c:v>4.2057992968232272</c:v>
                </c:pt>
                <c:pt idx="142">
                  <c:v>3.5652435451842939</c:v>
                </c:pt>
                <c:pt idx="143">
                  <c:v>2.8517525884726642</c:v>
                </c:pt>
                <c:pt idx="144">
                  <c:v>2.8827854378957536</c:v>
                </c:pt>
                <c:pt idx="145">
                  <c:v>2.763005491057704</c:v>
                </c:pt>
                <c:pt idx="146">
                  <c:v>9.3081591355016771E-2</c:v>
                </c:pt>
                <c:pt idx="147">
                  <c:v>4.4395919333316565</c:v>
                </c:pt>
                <c:pt idx="148">
                  <c:v>4.3399923663289579</c:v>
                </c:pt>
                <c:pt idx="149">
                  <c:v>4.4778447820795044</c:v>
                </c:pt>
                <c:pt idx="150">
                  <c:v>3.2638583978913487</c:v>
                </c:pt>
                <c:pt idx="151">
                  <c:v>4.4795642985479445</c:v>
                </c:pt>
                <c:pt idx="152">
                  <c:v>1.9004271836781579</c:v>
                </c:pt>
                <c:pt idx="153">
                  <c:v>4.3575464492139107</c:v>
                </c:pt>
                <c:pt idx="154">
                  <c:v>3.2394410000956171</c:v>
                </c:pt>
                <c:pt idx="155">
                  <c:v>4.2709796253282457</c:v>
                </c:pt>
                <c:pt idx="156">
                  <c:v>3.6239860420255972</c:v>
                </c:pt>
                <c:pt idx="157">
                  <c:v>-3.9654852488717238</c:v>
                </c:pt>
                <c:pt idx="158">
                  <c:v>2.5957778880450295</c:v>
                </c:pt>
                <c:pt idx="159">
                  <c:v>2.5957778880450295</c:v>
                </c:pt>
                <c:pt idx="160">
                  <c:v>4.801857644001065</c:v>
                </c:pt>
                <c:pt idx="161">
                  <c:v>2.9542421962853158</c:v>
                </c:pt>
                <c:pt idx="162">
                  <c:v>2.5682398841615002</c:v>
                </c:pt>
                <c:pt idx="163">
                  <c:v>2.2862941150716325</c:v>
                </c:pt>
                <c:pt idx="164">
                  <c:v>2.2862941150716325</c:v>
                </c:pt>
                <c:pt idx="165">
                  <c:v>2.7235775549639367</c:v>
                </c:pt>
                <c:pt idx="166">
                  <c:v>2.9893683779019011</c:v>
                </c:pt>
                <c:pt idx="167">
                  <c:v>2.9893683779019011</c:v>
                </c:pt>
                <c:pt idx="168">
                  <c:v>2.9542421962852741</c:v>
                </c:pt>
                <c:pt idx="169">
                  <c:v>3.3661732987145827</c:v>
                </c:pt>
                <c:pt idx="170">
                  <c:v>-4.8373225278318106</c:v>
                </c:pt>
                <c:pt idx="171">
                  <c:v>-4.2368633196595713</c:v>
                </c:pt>
                <c:pt idx="172">
                  <c:v>2.8700693541318509</c:v>
                </c:pt>
                <c:pt idx="173">
                  <c:v>3.3646841921636015</c:v>
                </c:pt>
                <c:pt idx="174">
                  <c:v>2.5884609053530783</c:v>
                </c:pt>
                <c:pt idx="175" formatCode="General">
                  <c:v>3.1068786477501535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6E-433E-B68C-5238AF0CD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435584"/>
        <c:axId val="1025647408"/>
      </c:scatterChart>
      <c:valAx>
        <c:axId val="1099435584"/>
        <c:scaling>
          <c:orientation val="minMax"/>
          <c:max val="2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47408"/>
        <c:crosses val="autoZero"/>
        <c:crossBetween val="midCat"/>
        <c:majorUnit val="1"/>
      </c:valAx>
      <c:valAx>
        <c:axId val="1025647408"/>
        <c:scaling>
          <c:orientation val="minMax"/>
          <c:max val="12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435584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Nodal Prices of Wind Generator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'Relevant Nodes'!$S$2</c:f>
              <c:strCache>
                <c:ptCount val="1"/>
                <c:pt idx="0">
                  <c:v>Wind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Nodes'!$F$3:$F$178</c:f>
              <c:numCache>
                <c:formatCode>General</c:formatCode>
                <c:ptCount val="176"/>
                <c:pt idx="0">
                  <c:v>21</c:v>
                </c:pt>
                <c:pt idx="1">
                  <c:v>7</c:v>
                </c:pt>
                <c:pt idx="2">
                  <c:v>1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21</c:v>
                </c:pt>
                <c:pt idx="7">
                  <c:v>3</c:v>
                </c:pt>
                <c:pt idx="8">
                  <c:v>17</c:v>
                </c:pt>
                <c:pt idx="9">
                  <c:v>17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16</c:v>
                </c:pt>
                <c:pt idx="16">
                  <c:v>25</c:v>
                </c:pt>
                <c:pt idx="17">
                  <c:v>18</c:v>
                </c:pt>
                <c:pt idx="18">
                  <c:v>18</c:v>
                </c:pt>
                <c:pt idx="19">
                  <c:v>24</c:v>
                </c:pt>
                <c:pt idx="20">
                  <c:v>24</c:v>
                </c:pt>
                <c:pt idx="21">
                  <c:v>18</c:v>
                </c:pt>
                <c:pt idx="22">
                  <c:v>18</c:v>
                </c:pt>
                <c:pt idx="23">
                  <c:v>24</c:v>
                </c:pt>
                <c:pt idx="24">
                  <c:v>21</c:v>
                </c:pt>
                <c:pt idx="25">
                  <c:v>16</c:v>
                </c:pt>
                <c:pt idx="26">
                  <c:v>1</c:v>
                </c:pt>
                <c:pt idx="27">
                  <c:v>24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</c:v>
                </c:pt>
                <c:pt idx="34">
                  <c:v>16</c:v>
                </c:pt>
                <c:pt idx="35">
                  <c:v>1</c:v>
                </c:pt>
                <c:pt idx="36">
                  <c:v>24</c:v>
                </c:pt>
                <c:pt idx="37">
                  <c:v>16</c:v>
                </c:pt>
                <c:pt idx="38">
                  <c:v>18</c:v>
                </c:pt>
                <c:pt idx="39">
                  <c:v>25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</c:v>
                </c:pt>
                <c:pt idx="44">
                  <c:v>1</c:v>
                </c:pt>
                <c:pt idx="45">
                  <c:v>10</c:v>
                </c:pt>
                <c:pt idx="46">
                  <c:v>25</c:v>
                </c:pt>
                <c:pt idx="47">
                  <c:v>19</c:v>
                </c:pt>
                <c:pt idx="48">
                  <c:v>1</c:v>
                </c:pt>
                <c:pt idx="49">
                  <c:v>18</c:v>
                </c:pt>
                <c:pt idx="50">
                  <c:v>15</c:v>
                </c:pt>
                <c:pt idx="51">
                  <c:v>11</c:v>
                </c:pt>
                <c:pt idx="52">
                  <c:v>24</c:v>
                </c:pt>
                <c:pt idx="53">
                  <c:v>10</c:v>
                </c:pt>
                <c:pt idx="54">
                  <c:v>10</c:v>
                </c:pt>
                <c:pt idx="55">
                  <c:v>1</c:v>
                </c:pt>
                <c:pt idx="56">
                  <c:v>18</c:v>
                </c:pt>
                <c:pt idx="57">
                  <c:v>4</c:v>
                </c:pt>
                <c:pt idx="58">
                  <c:v>5</c:v>
                </c:pt>
                <c:pt idx="59">
                  <c:v>12</c:v>
                </c:pt>
                <c:pt idx="60">
                  <c:v>26</c:v>
                </c:pt>
                <c:pt idx="61">
                  <c:v>1</c:v>
                </c:pt>
                <c:pt idx="62">
                  <c:v>1</c:v>
                </c:pt>
                <c:pt idx="63">
                  <c:v>11</c:v>
                </c:pt>
                <c:pt idx="64">
                  <c:v>3</c:v>
                </c:pt>
                <c:pt idx="65">
                  <c:v>26</c:v>
                </c:pt>
                <c:pt idx="66">
                  <c:v>7</c:v>
                </c:pt>
                <c:pt idx="67">
                  <c:v>16</c:v>
                </c:pt>
                <c:pt idx="68">
                  <c:v>15</c:v>
                </c:pt>
                <c:pt idx="69">
                  <c:v>6</c:v>
                </c:pt>
                <c:pt idx="70">
                  <c:v>1</c:v>
                </c:pt>
                <c:pt idx="71">
                  <c:v>11</c:v>
                </c:pt>
                <c:pt idx="72">
                  <c:v>3</c:v>
                </c:pt>
                <c:pt idx="73">
                  <c:v>3</c:v>
                </c:pt>
                <c:pt idx="74">
                  <c:v>10</c:v>
                </c:pt>
                <c:pt idx="75">
                  <c:v>10</c:v>
                </c:pt>
                <c:pt idx="76">
                  <c:v>1</c:v>
                </c:pt>
                <c:pt idx="77">
                  <c:v>24</c:v>
                </c:pt>
                <c:pt idx="78">
                  <c:v>18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12</c:v>
                </c:pt>
                <c:pt idx="86">
                  <c:v>12</c:v>
                </c:pt>
                <c:pt idx="87">
                  <c:v>13</c:v>
                </c:pt>
                <c:pt idx="88">
                  <c:v>15</c:v>
                </c:pt>
                <c:pt idx="89">
                  <c:v>14</c:v>
                </c:pt>
                <c:pt idx="90">
                  <c:v>16</c:v>
                </c:pt>
                <c:pt idx="91">
                  <c:v>26</c:v>
                </c:pt>
                <c:pt idx="92">
                  <c:v>10</c:v>
                </c:pt>
                <c:pt idx="93">
                  <c:v>15</c:v>
                </c:pt>
                <c:pt idx="94">
                  <c:v>14</c:v>
                </c:pt>
                <c:pt idx="95">
                  <c:v>3</c:v>
                </c:pt>
                <c:pt idx="96">
                  <c:v>16</c:v>
                </c:pt>
                <c:pt idx="97">
                  <c:v>24</c:v>
                </c:pt>
                <c:pt idx="98">
                  <c:v>15</c:v>
                </c:pt>
                <c:pt idx="99">
                  <c:v>10</c:v>
                </c:pt>
                <c:pt idx="100">
                  <c:v>15</c:v>
                </c:pt>
                <c:pt idx="101">
                  <c:v>24</c:v>
                </c:pt>
                <c:pt idx="102">
                  <c:v>1</c:v>
                </c:pt>
                <c:pt idx="103">
                  <c:v>13</c:v>
                </c:pt>
                <c:pt idx="104">
                  <c:v>27</c:v>
                </c:pt>
                <c:pt idx="105">
                  <c:v>18</c:v>
                </c:pt>
                <c:pt idx="106">
                  <c:v>6</c:v>
                </c:pt>
                <c:pt idx="107">
                  <c:v>1</c:v>
                </c:pt>
                <c:pt idx="108">
                  <c:v>1</c:v>
                </c:pt>
                <c:pt idx="109">
                  <c:v>10</c:v>
                </c:pt>
                <c:pt idx="110">
                  <c:v>26</c:v>
                </c:pt>
                <c:pt idx="111">
                  <c:v>14</c:v>
                </c:pt>
                <c:pt idx="112">
                  <c:v>3</c:v>
                </c:pt>
                <c:pt idx="113">
                  <c:v>12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17</c:v>
                </c:pt>
                <c:pt idx="120">
                  <c:v>10</c:v>
                </c:pt>
                <c:pt idx="121">
                  <c:v>25</c:v>
                </c:pt>
                <c:pt idx="122">
                  <c:v>18</c:v>
                </c:pt>
                <c:pt idx="123">
                  <c:v>26</c:v>
                </c:pt>
                <c:pt idx="124">
                  <c:v>18</c:v>
                </c:pt>
                <c:pt idx="125">
                  <c:v>1</c:v>
                </c:pt>
                <c:pt idx="126">
                  <c:v>2</c:v>
                </c:pt>
                <c:pt idx="127">
                  <c:v>20</c:v>
                </c:pt>
                <c:pt idx="128">
                  <c:v>18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15</c:v>
                </c:pt>
                <c:pt idx="133">
                  <c:v>22</c:v>
                </c:pt>
                <c:pt idx="134">
                  <c:v>24</c:v>
                </c:pt>
                <c:pt idx="135">
                  <c:v>15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14</c:v>
                </c:pt>
                <c:pt idx="140">
                  <c:v>14</c:v>
                </c:pt>
                <c:pt idx="141">
                  <c:v>16</c:v>
                </c:pt>
                <c:pt idx="142">
                  <c:v>13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18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11</c:v>
                </c:pt>
                <c:pt idx="151">
                  <c:v>21</c:v>
                </c:pt>
                <c:pt idx="152">
                  <c:v>17</c:v>
                </c:pt>
                <c:pt idx="153">
                  <c:v>16</c:v>
                </c:pt>
                <c:pt idx="154">
                  <c:v>11</c:v>
                </c:pt>
                <c:pt idx="155">
                  <c:v>21</c:v>
                </c:pt>
                <c:pt idx="156">
                  <c:v>18</c:v>
                </c:pt>
                <c:pt idx="157">
                  <c:v>23</c:v>
                </c:pt>
                <c:pt idx="158">
                  <c:v>10</c:v>
                </c:pt>
                <c:pt idx="159">
                  <c:v>10</c:v>
                </c:pt>
                <c:pt idx="160">
                  <c:v>19</c:v>
                </c:pt>
                <c:pt idx="161">
                  <c:v>3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11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24</c:v>
                </c:pt>
                <c:pt idx="171">
                  <c:v>26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</c:numCache>
            </c:numRef>
          </c:xVal>
          <c:yVal>
            <c:numRef>
              <c:f>'Relevant Nodes'!$S$3:$S$178</c:f>
              <c:numCache>
                <c:formatCode>General</c:formatCode>
                <c:ptCount val="176"/>
                <c:pt idx="0">
                  <c:v>-1.8180015188715053</c:v>
                </c:pt>
                <c:pt idx="1">
                  <c:v>29.569298753373666</c:v>
                </c:pt>
                <c:pt idx="2">
                  <c:v>25.232627488026957</c:v>
                </c:pt>
                <c:pt idx="3">
                  <c:v>28.069616369109688</c:v>
                </c:pt>
                <c:pt idx="4">
                  <c:v>15.678401327546926</c:v>
                </c:pt>
                <c:pt idx="5">
                  <c:v>17.166795412363026</c:v>
                </c:pt>
                <c:pt idx="6">
                  <c:v>-1.4767327145645524</c:v>
                </c:pt>
                <c:pt idx="7">
                  <c:v>23.370032364714245</c:v>
                </c:pt>
                <c:pt idx="8">
                  <c:v>0.34637831103409006</c:v>
                </c:pt>
                <c:pt idx="9">
                  <c:v>0.24498256878640309</c:v>
                </c:pt>
                <c:pt idx="10">
                  <c:v>16.010964380873805</c:v>
                </c:pt>
                <c:pt idx="11">
                  <c:v>16.010964380873702</c:v>
                </c:pt>
                <c:pt idx="12">
                  <c:v>12.482788065462561</c:v>
                </c:pt>
                <c:pt idx="13">
                  <c:v>12.157179833089788</c:v>
                </c:pt>
                <c:pt idx="14">
                  <c:v>6.355019721757027</c:v>
                </c:pt>
                <c:pt idx="15">
                  <c:v>0.85748039554180322</c:v>
                </c:pt>
                <c:pt idx="16">
                  <c:v>-0.25515340976522388</c:v>
                </c:pt>
                <c:pt idx="17">
                  <c:v>0.71026198449545941</c:v>
                </c:pt>
                <c:pt idx="18">
                  <c:v>0.85016149265538221</c:v>
                </c:pt>
                <c:pt idx="19">
                  <c:v>0.18836616290398508</c:v>
                </c:pt>
                <c:pt idx="20">
                  <c:v>0.18836616290398508</c:v>
                </c:pt>
                <c:pt idx="21">
                  <c:v>0.23641052442189833</c:v>
                </c:pt>
                <c:pt idx="22">
                  <c:v>-0.55930559647493228</c:v>
                </c:pt>
                <c:pt idx="23">
                  <c:v>1.308429436115653</c:v>
                </c:pt>
                <c:pt idx="24">
                  <c:v>-1.7942813987658852</c:v>
                </c:pt>
                <c:pt idx="25">
                  <c:v>0.59039238661578008</c:v>
                </c:pt>
                <c:pt idx="26">
                  <c:v>32.592757969602275</c:v>
                </c:pt>
                <c:pt idx="27">
                  <c:v>1.2254720556000249</c:v>
                </c:pt>
                <c:pt idx="28">
                  <c:v>20.727484400057989</c:v>
                </c:pt>
                <c:pt idx="29">
                  <c:v>20.727484400057989</c:v>
                </c:pt>
                <c:pt idx="30">
                  <c:v>10.197698487965164</c:v>
                </c:pt>
                <c:pt idx="31">
                  <c:v>10.197698487965164</c:v>
                </c:pt>
                <c:pt idx="32">
                  <c:v>11.040530728054796</c:v>
                </c:pt>
                <c:pt idx="33">
                  <c:v>24.997102498127397</c:v>
                </c:pt>
                <c:pt idx="34">
                  <c:v>0.4258113639941854</c:v>
                </c:pt>
                <c:pt idx="35">
                  <c:v>26.919018195865753</c:v>
                </c:pt>
                <c:pt idx="36">
                  <c:v>0.64722052906722083</c:v>
                </c:pt>
                <c:pt idx="37">
                  <c:v>4.7195687430020825E-2</c:v>
                </c:pt>
                <c:pt idx="38">
                  <c:v>-1.5362919672419586</c:v>
                </c:pt>
                <c:pt idx="39">
                  <c:v>-1.2403002008802846</c:v>
                </c:pt>
                <c:pt idx="40">
                  <c:v>36.539482237541705</c:v>
                </c:pt>
                <c:pt idx="41">
                  <c:v>18.024129427260483</c:v>
                </c:pt>
                <c:pt idx="42">
                  <c:v>9.9415824853304784</c:v>
                </c:pt>
                <c:pt idx="43">
                  <c:v>25.232627488026971</c:v>
                </c:pt>
                <c:pt idx="44">
                  <c:v>25.232627488026971</c:v>
                </c:pt>
                <c:pt idx="45">
                  <c:v>16.010964380873702</c:v>
                </c:pt>
                <c:pt idx="46">
                  <c:v>-1.2755823432445674</c:v>
                </c:pt>
                <c:pt idx="47">
                  <c:v>0.93997425866905748</c:v>
                </c:pt>
                <c:pt idx="48">
                  <c:v>37.176325486552685</c:v>
                </c:pt>
                <c:pt idx="49">
                  <c:v>-0.69507265349700253</c:v>
                </c:pt>
                <c:pt idx="50">
                  <c:v>1.0944448566174176</c:v>
                </c:pt>
                <c:pt idx="51">
                  <c:v>10.527214355161142</c:v>
                </c:pt>
                <c:pt idx="52">
                  <c:v>1.0562937927545064</c:v>
                </c:pt>
                <c:pt idx="53">
                  <c:v>16.010964380873805</c:v>
                </c:pt>
                <c:pt idx="54">
                  <c:v>16.010964380873805</c:v>
                </c:pt>
                <c:pt idx="55">
                  <c:v>24.997102498127397</c:v>
                </c:pt>
                <c:pt idx="56">
                  <c:v>-0.11831698308559956</c:v>
                </c:pt>
                <c:pt idx="57">
                  <c:v>28.430897743193235</c:v>
                </c:pt>
                <c:pt idx="58">
                  <c:v>22.121576712631526</c:v>
                </c:pt>
                <c:pt idx="59">
                  <c:v>9.2563520263395311</c:v>
                </c:pt>
                <c:pt idx="60">
                  <c:v>-1.885762622285442</c:v>
                </c:pt>
                <c:pt idx="61">
                  <c:v>24.847681876800308</c:v>
                </c:pt>
                <c:pt idx="62">
                  <c:v>24.847681876800308</c:v>
                </c:pt>
                <c:pt idx="63">
                  <c:v>10.08820075903524</c:v>
                </c:pt>
                <c:pt idx="64">
                  <c:v>24.22037458133423</c:v>
                </c:pt>
                <c:pt idx="65">
                  <c:v>-1.2792998255896513</c:v>
                </c:pt>
                <c:pt idx="66">
                  <c:v>26.631406982961426</c:v>
                </c:pt>
                <c:pt idx="67">
                  <c:v>0.10822257946087739</c:v>
                </c:pt>
                <c:pt idx="68">
                  <c:v>1.7515408448054848</c:v>
                </c:pt>
                <c:pt idx="69">
                  <c:v>21.462643112778792</c:v>
                </c:pt>
                <c:pt idx="70">
                  <c:v>24.997102498127468</c:v>
                </c:pt>
                <c:pt idx="71">
                  <c:v>11.040530728054796</c:v>
                </c:pt>
                <c:pt idx="72">
                  <c:v>23.370155007383019</c:v>
                </c:pt>
                <c:pt idx="73">
                  <c:v>23.375027476658907</c:v>
                </c:pt>
                <c:pt idx="74">
                  <c:v>16.010964380873805</c:v>
                </c:pt>
                <c:pt idx="75">
                  <c:v>16.010964380873805</c:v>
                </c:pt>
                <c:pt idx="76">
                  <c:v>32.305405476137885</c:v>
                </c:pt>
                <c:pt idx="77">
                  <c:v>1.1740876664446616</c:v>
                </c:pt>
                <c:pt idx="78">
                  <c:v>-0.35256069992124756</c:v>
                </c:pt>
                <c:pt idx="79">
                  <c:v>21.416303688194418</c:v>
                </c:pt>
                <c:pt idx="80">
                  <c:v>21.17616938964164</c:v>
                </c:pt>
                <c:pt idx="81">
                  <c:v>16.088699521571936</c:v>
                </c:pt>
                <c:pt idx="82">
                  <c:v>4.6828260326495812</c:v>
                </c:pt>
                <c:pt idx="83">
                  <c:v>4.6828260326495812</c:v>
                </c:pt>
                <c:pt idx="84">
                  <c:v>18.462991462353113</c:v>
                </c:pt>
                <c:pt idx="85">
                  <c:v>10.685335652665742</c:v>
                </c:pt>
                <c:pt idx="86">
                  <c:v>8.9676170910150717</c:v>
                </c:pt>
                <c:pt idx="87">
                  <c:v>5.1194114467612835</c:v>
                </c:pt>
                <c:pt idx="88">
                  <c:v>1.0884543850709649</c:v>
                </c:pt>
                <c:pt idx="89">
                  <c:v>3.5619524067799322</c:v>
                </c:pt>
                <c:pt idx="90">
                  <c:v>-0.18226544818512877</c:v>
                </c:pt>
                <c:pt idx="91">
                  <c:v>-1.779883951176809</c:v>
                </c:pt>
                <c:pt idx="92">
                  <c:v>16.74781622241774</c:v>
                </c:pt>
                <c:pt idx="93">
                  <c:v>1.0155286332417746</c:v>
                </c:pt>
                <c:pt idx="94">
                  <c:v>4.3436634357604174</c:v>
                </c:pt>
                <c:pt idx="95">
                  <c:v>23.370155007382984</c:v>
                </c:pt>
                <c:pt idx="96">
                  <c:v>0.44458174161422837</c:v>
                </c:pt>
                <c:pt idx="97">
                  <c:v>1.1499231945440795</c:v>
                </c:pt>
                <c:pt idx="98">
                  <c:v>2.0091180489449583</c:v>
                </c:pt>
                <c:pt idx="99">
                  <c:v>15.67840132754689</c:v>
                </c:pt>
                <c:pt idx="100">
                  <c:v>1.0447802458461739</c:v>
                </c:pt>
                <c:pt idx="101">
                  <c:v>1.054591303635023</c:v>
                </c:pt>
                <c:pt idx="102">
                  <c:v>25.232627488026957</c:v>
                </c:pt>
                <c:pt idx="103">
                  <c:v>4.6828260326495812</c:v>
                </c:pt>
                <c:pt idx="104">
                  <c:v>-2.1583940294914052</c:v>
                </c:pt>
                <c:pt idx="105">
                  <c:v>1.694339582572046</c:v>
                </c:pt>
                <c:pt idx="106">
                  <c:v>21.462643112778792</c:v>
                </c:pt>
                <c:pt idx="107">
                  <c:v>26.919018195865689</c:v>
                </c:pt>
                <c:pt idx="108">
                  <c:v>26.919018195865686</c:v>
                </c:pt>
                <c:pt idx="109">
                  <c:v>15.67840132754689</c:v>
                </c:pt>
                <c:pt idx="110">
                  <c:v>-1.2410396869427587</c:v>
                </c:pt>
                <c:pt idx="111">
                  <c:v>3.497116565840769</c:v>
                </c:pt>
                <c:pt idx="112">
                  <c:v>23.370032364714245</c:v>
                </c:pt>
                <c:pt idx="113">
                  <c:v>10.685335652665742</c:v>
                </c:pt>
                <c:pt idx="114">
                  <c:v>26.919018195865739</c:v>
                </c:pt>
                <c:pt idx="115">
                  <c:v>26.91901819586576</c:v>
                </c:pt>
                <c:pt idx="116">
                  <c:v>38.703106022177749</c:v>
                </c:pt>
                <c:pt idx="117">
                  <c:v>38.293202314735751</c:v>
                </c:pt>
                <c:pt idx="118">
                  <c:v>26.63126789266321</c:v>
                </c:pt>
                <c:pt idx="119">
                  <c:v>0.4495688540329501</c:v>
                </c:pt>
                <c:pt idx="120">
                  <c:v>16.010964380873702</c:v>
                </c:pt>
                <c:pt idx="121">
                  <c:v>-2.6043247784952679</c:v>
                </c:pt>
                <c:pt idx="122">
                  <c:v>0.58242851549242902</c:v>
                </c:pt>
                <c:pt idx="123">
                  <c:v>-1.2249951126714858</c:v>
                </c:pt>
                <c:pt idx="124">
                  <c:v>-0.80366914506567266</c:v>
                </c:pt>
                <c:pt idx="125">
                  <c:v>26.919165835975072</c:v>
                </c:pt>
                <c:pt idx="126">
                  <c:v>22.111396476658832</c:v>
                </c:pt>
                <c:pt idx="127">
                  <c:v>-1.634132343614052</c:v>
                </c:pt>
                <c:pt idx="128">
                  <c:v>-0.69515915253144234</c:v>
                </c:pt>
                <c:pt idx="129">
                  <c:v>-1.6635286128948761</c:v>
                </c:pt>
                <c:pt idx="130">
                  <c:v>0.63499572345504074</c:v>
                </c:pt>
                <c:pt idx="131">
                  <c:v>0.18345206456102126</c:v>
                </c:pt>
                <c:pt idx="132">
                  <c:v>1.0884543850709649</c:v>
                </c:pt>
                <c:pt idx="133">
                  <c:v>-6.9071826772025533</c:v>
                </c:pt>
                <c:pt idx="134">
                  <c:v>1.4588877492096999</c:v>
                </c:pt>
                <c:pt idx="135">
                  <c:v>0.94279588609287901</c:v>
                </c:pt>
                <c:pt idx="136">
                  <c:v>1.2773475143503463</c:v>
                </c:pt>
                <c:pt idx="137">
                  <c:v>20.234423732309004</c:v>
                </c:pt>
                <c:pt idx="138">
                  <c:v>0.28649992460824175</c:v>
                </c:pt>
                <c:pt idx="139">
                  <c:v>3.1630836308307666</c:v>
                </c:pt>
                <c:pt idx="140">
                  <c:v>3.1277244125397439</c:v>
                </c:pt>
                <c:pt idx="141">
                  <c:v>-0.2545015709173476</c:v>
                </c:pt>
                <c:pt idx="142">
                  <c:v>6.8649865373551</c:v>
                </c:pt>
                <c:pt idx="143">
                  <c:v>31.560520292522867</c:v>
                </c:pt>
                <c:pt idx="144">
                  <c:v>23.0209637678769</c:v>
                </c:pt>
                <c:pt idx="145">
                  <c:v>35.740539362966281</c:v>
                </c:pt>
                <c:pt idx="146">
                  <c:v>-0.43383026695939564</c:v>
                </c:pt>
                <c:pt idx="147">
                  <c:v>0.18087240092747026</c:v>
                </c:pt>
                <c:pt idx="148">
                  <c:v>0.18594948209798315</c:v>
                </c:pt>
                <c:pt idx="149">
                  <c:v>0.64890585267520218</c:v>
                </c:pt>
                <c:pt idx="150">
                  <c:v>9.5880146617390043</c:v>
                </c:pt>
                <c:pt idx="151">
                  <c:v>-1.7796519128661157</c:v>
                </c:pt>
                <c:pt idx="152">
                  <c:v>0.30217766710133021</c:v>
                </c:pt>
                <c:pt idx="153">
                  <c:v>0.14555109017737455</c:v>
                </c:pt>
                <c:pt idx="154">
                  <c:v>9.9415824853304997</c:v>
                </c:pt>
                <c:pt idx="155">
                  <c:v>-1.7760677832207419</c:v>
                </c:pt>
                <c:pt idx="156">
                  <c:v>-0.83894679858354415</c:v>
                </c:pt>
                <c:pt idx="157">
                  <c:v>-2.2064198211318455</c:v>
                </c:pt>
                <c:pt idx="158">
                  <c:v>16.218394012967764</c:v>
                </c:pt>
                <c:pt idx="159">
                  <c:v>16.218394012967764</c:v>
                </c:pt>
                <c:pt idx="160">
                  <c:v>0.93997425866905748</c:v>
                </c:pt>
                <c:pt idx="161">
                  <c:v>23.375027476658907</c:v>
                </c:pt>
                <c:pt idx="162">
                  <c:v>19.905414688811685</c:v>
                </c:pt>
                <c:pt idx="163">
                  <c:v>21.455941879052396</c:v>
                </c:pt>
                <c:pt idx="164">
                  <c:v>21.455941879052396</c:v>
                </c:pt>
                <c:pt idx="165">
                  <c:v>38.436073431303683</c:v>
                </c:pt>
                <c:pt idx="166">
                  <c:v>11.040530728054796</c:v>
                </c:pt>
                <c:pt idx="167">
                  <c:v>11.040530728054796</c:v>
                </c:pt>
                <c:pt idx="168">
                  <c:v>23.369867672854401</c:v>
                </c:pt>
                <c:pt idx="169">
                  <c:v>19.786872302885527</c:v>
                </c:pt>
                <c:pt idx="170">
                  <c:v>1.5555948161156528</c:v>
                </c:pt>
                <c:pt idx="171">
                  <c:v>-0.9039624099849598</c:v>
                </c:pt>
                <c:pt idx="172">
                  <c:v>24.997102498127397</c:v>
                </c:pt>
                <c:pt idx="173">
                  <c:v>22.111396476658832</c:v>
                </c:pt>
                <c:pt idx="174">
                  <c:v>24.847681876800308</c:v>
                </c:pt>
                <c:pt idx="175">
                  <c:v>79.221614035970035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D4-428A-9FED-A6D519F32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032"/>
        <c:axId val="369158688"/>
      </c:scatterChart>
      <c:valAx>
        <c:axId val="369158032"/>
        <c:scaling>
          <c:orientation val="minMax"/>
          <c:max val="2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688"/>
        <c:crosses val="autoZero"/>
        <c:crossBetween val="midCat"/>
      </c:valAx>
      <c:valAx>
        <c:axId val="369158688"/>
        <c:scaling>
          <c:orientation val="minMax"/>
          <c:max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Nodal Prices of CCGT Generator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Nodes'!$F$3:$F$178</c:f>
              <c:numCache>
                <c:formatCode>General</c:formatCode>
                <c:ptCount val="176"/>
                <c:pt idx="0">
                  <c:v>21</c:v>
                </c:pt>
                <c:pt idx="1">
                  <c:v>7</c:v>
                </c:pt>
                <c:pt idx="2">
                  <c:v>1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21</c:v>
                </c:pt>
                <c:pt idx="7">
                  <c:v>3</c:v>
                </c:pt>
                <c:pt idx="8">
                  <c:v>17</c:v>
                </c:pt>
                <c:pt idx="9">
                  <c:v>17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16</c:v>
                </c:pt>
                <c:pt idx="16">
                  <c:v>25</c:v>
                </c:pt>
                <c:pt idx="17">
                  <c:v>18</c:v>
                </c:pt>
                <c:pt idx="18">
                  <c:v>18</c:v>
                </c:pt>
                <c:pt idx="19">
                  <c:v>24</c:v>
                </c:pt>
                <c:pt idx="20">
                  <c:v>24</c:v>
                </c:pt>
                <c:pt idx="21">
                  <c:v>18</c:v>
                </c:pt>
                <c:pt idx="22">
                  <c:v>18</c:v>
                </c:pt>
                <c:pt idx="23">
                  <c:v>24</c:v>
                </c:pt>
                <c:pt idx="24">
                  <c:v>21</c:v>
                </c:pt>
                <c:pt idx="25">
                  <c:v>16</c:v>
                </c:pt>
                <c:pt idx="26">
                  <c:v>1</c:v>
                </c:pt>
                <c:pt idx="27">
                  <c:v>24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</c:v>
                </c:pt>
                <c:pt idx="34">
                  <c:v>16</c:v>
                </c:pt>
                <c:pt idx="35">
                  <c:v>1</c:v>
                </c:pt>
                <c:pt idx="36">
                  <c:v>24</c:v>
                </c:pt>
                <c:pt idx="37">
                  <c:v>16</c:v>
                </c:pt>
                <c:pt idx="38">
                  <c:v>18</c:v>
                </c:pt>
                <c:pt idx="39">
                  <c:v>25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</c:v>
                </c:pt>
                <c:pt idx="44">
                  <c:v>1</c:v>
                </c:pt>
                <c:pt idx="45">
                  <c:v>10</c:v>
                </c:pt>
                <c:pt idx="46">
                  <c:v>25</c:v>
                </c:pt>
                <c:pt idx="47">
                  <c:v>19</c:v>
                </c:pt>
                <c:pt idx="48">
                  <c:v>1</c:v>
                </c:pt>
                <c:pt idx="49">
                  <c:v>18</c:v>
                </c:pt>
                <c:pt idx="50">
                  <c:v>15</c:v>
                </c:pt>
                <c:pt idx="51">
                  <c:v>11</c:v>
                </c:pt>
                <c:pt idx="52">
                  <c:v>24</c:v>
                </c:pt>
                <c:pt idx="53">
                  <c:v>10</c:v>
                </c:pt>
                <c:pt idx="54">
                  <c:v>10</c:v>
                </c:pt>
                <c:pt idx="55">
                  <c:v>1</c:v>
                </c:pt>
                <c:pt idx="56">
                  <c:v>18</c:v>
                </c:pt>
                <c:pt idx="57">
                  <c:v>4</c:v>
                </c:pt>
                <c:pt idx="58">
                  <c:v>5</c:v>
                </c:pt>
                <c:pt idx="59">
                  <c:v>12</c:v>
                </c:pt>
                <c:pt idx="60">
                  <c:v>26</c:v>
                </c:pt>
                <c:pt idx="61">
                  <c:v>1</c:v>
                </c:pt>
                <c:pt idx="62">
                  <c:v>1</c:v>
                </c:pt>
                <c:pt idx="63">
                  <c:v>11</c:v>
                </c:pt>
                <c:pt idx="64">
                  <c:v>3</c:v>
                </c:pt>
                <c:pt idx="65">
                  <c:v>26</c:v>
                </c:pt>
                <c:pt idx="66">
                  <c:v>7</c:v>
                </c:pt>
                <c:pt idx="67">
                  <c:v>16</c:v>
                </c:pt>
                <c:pt idx="68">
                  <c:v>15</c:v>
                </c:pt>
                <c:pt idx="69">
                  <c:v>6</c:v>
                </c:pt>
                <c:pt idx="70">
                  <c:v>1</c:v>
                </c:pt>
                <c:pt idx="71">
                  <c:v>11</c:v>
                </c:pt>
                <c:pt idx="72">
                  <c:v>3</c:v>
                </c:pt>
                <c:pt idx="73">
                  <c:v>3</c:v>
                </c:pt>
                <c:pt idx="74">
                  <c:v>10</c:v>
                </c:pt>
                <c:pt idx="75">
                  <c:v>10</c:v>
                </c:pt>
                <c:pt idx="76">
                  <c:v>1</c:v>
                </c:pt>
                <c:pt idx="77">
                  <c:v>24</c:v>
                </c:pt>
                <c:pt idx="78">
                  <c:v>18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12</c:v>
                </c:pt>
                <c:pt idx="86">
                  <c:v>12</c:v>
                </c:pt>
                <c:pt idx="87">
                  <c:v>13</c:v>
                </c:pt>
                <c:pt idx="88">
                  <c:v>15</c:v>
                </c:pt>
                <c:pt idx="89">
                  <c:v>14</c:v>
                </c:pt>
                <c:pt idx="90">
                  <c:v>16</c:v>
                </c:pt>
                <c:pt idx="91">
                  <c:v>26</c:v>
                </c:pt>
                <c:pt idx="92">
                  <c:v>10</c:v>
                </c:pt>
                <c:pt idx="93">
                  <c:v>15</c:v>
                </c:pt>
                <c:pt idx="94">
                  <c:v>14</c:v>
                </c:pt>
                <c:pt idx="95">
                  <c:v>3</c:v>
                </c:pt>
                <c:pt idx="96">
                  <c:v>16</c:v>
                </c:pt>
                <c:pt idx="97">
                  <c:v>24</c:v>
                </c:pt>
                <c:pt idx="98">
                  <c:v>15</c:v>
                </c:pt>
                <c:pt idx="99">
                  <c:v>10</c:v>
                </c:pt>
                <c:pt idx="100">
                  <c:v>15</c:v>
                </c:pt>
                <c:pt idx="101">
                  <c:v>24</c:v>
                </c:pt>
                <c:pt idx="102">
                  <c:v>1</c:v>
                </c:pt>
                <c:pt idx="103">
                  <c:v>13</c:v>
                </c:pt>
                <c:pt idx="104">
                  <c:v>27</c:v>
                </c:pt>
                <c:pt idx="105">
                  <c:v>18</c:v>
                </c:pt>
                <c:pt idx="106">
                  <c:v>6</c:v>
                </c:pt>
                <c:pt idx="107">
                  <c:v>1</c:v>
                </c:pt>
                <c:pt idx="108">
                  <c:v>1</c:v>
                </c:pt>
                <c:pt idx="109">
                  <c:v>10</c:v>
                </c:pt>
                <c:pt idx="110">
                  <c:v>26</c:v>
                </c:pt>
                <c:pt idx="111">
                  <c:v>14</c:v>
                </c:pt>
                <c:pt idx="112">
                  <c:v>3</c:v>
                </c:pt>
                <c:pt idx="113">
                  <c:v>12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17</c:v>
                </c:pt>
                <c:pt idx="120">
                  <c:v>10</c:v>
                </c:pt>
                <c:pt idx="121">
                  <c:v>25</c:v>
                </c:pt>
                <c:pt idx="122">
                  <c:v>18</c:v>
                </c:pt>
                <c:pt idx="123">
                  <c:v>26</c:v>
                </c:pt>
                <c:pt idx="124">
                  <c:v>18</c:v>
                </c:pt>
                <c:pt idx="125">
                  <c:v>1</c:v>
                </c:pt>
                <c:pt idx="126">
                  <c:v>2</c:v>
                </c:pt>
                <c:pt idx="127">
                  <c:v>20</c:v>
                </c:pt>
                <c:pt idx="128">
                  <c:v>18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15</c:v>
                </c:pt>
                <c:pt idx="133">
                  <c:v>22</c:v>
                </c:pt>
                <c:pt idx="134">
                  <c:v>24</c:v>
                </c:pt>
                <c:pt idx="135">
                  <c:v>15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14</c:v>
                </c:pt>
                <c:pt idx="140">
                  <c:v>14</c:v>
                </c:pt>
                <c:pt idx="141">
                  <c:v>16</c:v>
                </c:pt>
                <c:pt idx="142">
                  <c:v>13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18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11</c:v>
                </c:pt>
                <c:pt idx="151">
                  <c:v>21</c:v>
                </c:pt>
                <c:pt idx="152">
                  <c:v>17</c:v>
                </c:pt>
                <c:pt idx="153">
                  <c:v>16</c:v>
                </c:pt>
                <c:pt idx="154">
                  <c:v>11</c:v>
                </c:pt>
                <c:pt idx="155">
                  <c:v>21</c:v>
                </c:pt>
                <c:pt idx="156">
                  <c:v>18</c:v>
                </c:pt>
                <c:pt idx="157">
                  <c:v>23</c:v>
                </c:pt>
                <c:pt idx="158">
                  <c:v>10</c:v>
                </c:pt>
                <c:pt idx="159">
                  <c:v>10</c:v>
                </c:pt>
                <c:pt idx="160">
                  <c:v>19</c:v>
                </c:pt>
                <c:pt idx="161">
                  <c:v>3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11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24</c:v>
                </c:pt>
                <c:pt idx="171">
                  <c:v>26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</c:numCache>
            </c:numRef>
          </c:xVal>
          <c:yVal>
            <c:numRef>
              <c:f>'Relevant Nodes'!$T$3:$T$178</c:f>
              <c:numCache>
                <c:formatCode>General</c:formatCode>
                <c:ptCount val="176"/>
                <c:pt idx="0">
                  <c:v>4.1357051586550693</c:v>
                </c:pt>
                <c:pt idx="1">
                  <c:v>23.212156465079737</c:v>
                </c:pt>
                <c:pt idx="2">
                  <c:v>22.518361713111531</c:v>
                </c:pt>
                <c:pt idx="3">
                  <c:v>22.3473531263799</c:v>
                </c:pt>
                <c:pt idx="4">
                  <c:v>14.402400843189916</c:v>
                </c:pt>
                <c:pt idx="5">
                  <c:v>15.485638998949138</c:v>
                </c:pt>
                <c:pt idx="6">
                  <c:v>4.4351463097706159</c:v>
                </c:pt>
                <c:pt idx="7">
                  <c:v>20.528320580427749</c:v>
                </c:pt>
                <c:pt idx="8">
                  <c:v>3.131436617747521</c:v>
                </c:pt>
                <c:pt idx="9">
                  <c:v>3.148941093652645</c:v>
                </c:pt>
                <c:pt idx="10">
                  <c:v>14.644436868617994</c:v>
                </c:pt>
                <c:pt idx="11">
                  <c:v>14.644436868617911</c:v>
                </c:pt>
                <c:pt idx="12">
                  <c:v>13.843238471110789</c:v>
                </c:pt>
                <c:pt idx="13">
                  <c:v>13.522685385008071</c:v>
                </c:pt>
                <c:pt idx="14">
                  <c:v>8.4159648652276875</c:v>
                </c:pt>
                <c:pt idx="15">
                  <c:v>3.6130996065730088</c:v>
                </c:pt>
                <c:pt idx="16">
                  <c:v>-4.8025592724889261</c:v>
                </c:pt>
                <c:pt idx="17">
                  <c:v>-1.6824608261470677</c:v>
                </c:pt>
                <c:pt idx="18">
                  <c:v>-0.65943175746667038</c:v>
                </c:pt>
                <c:pt idx="19">
                  <c:v>-1.5348324454503408</c:v>
                </c:pt>
                <c:pt idx="20">
                  <c:v>-1.5280103565329259</c:v>
                </c:pt>
                <c:pt idx="21">
                  <c:v>0.9060904998445849</c:v>
                </c:pt>
                <c:pt idx="22">
                  <c:v>1.5843914466372055</c:v>
                </c:pt>
                <c:pt idx="23">
                  <c:v>-2.9683000839977902</c:v>
                </c:pt>
                <c:pt idx="24">
                  <c:v>2.7144844092745974</c:v>
                </c:pt>
                <c:pt idx="25">
                  <c:v>3.1983061422905608</c:v>
                </c:pt>
                <c:pt idx="26">
                  <c:v>27.952351803872951</c:v>
                </c:pt>
                <c:pt idx="27">
                  <c:v>-3.1289838003394026</c:v>
                </c:pt>
                <c:pt idx="28">
                  <c:v>19.651749322215849</c:v>
                </c:pt>
                <c:pt idx="29">
                  <c:v>19.651749322215849</c:v>
                </c:pt>
                <c:pt idx="30">
                  <c:v>11.8177002405897</c:v>
                </c:pt>
                <c:pt idx="31">
                  <c:v>11.8177002405897</c:v>
                </c:pt>
                <c:pt idx="32">
                  <c:v>12.589185794809008</c:v>
                </c:pt>
                <c:pt idx="33">
                  <c:v>21.942276143653935</c:v>
                </c:pt>
                <c:pt idx="34">
                  <c:v>2.9565149031839706</c:v>
                </c:pt>
                <c:pt idx="35">
                  <c:v>23.804931357395233</c:v>
                </c:pt>
                <c:pt idx="36">
                  <c:v>-2.7179221635911692</c:v>
                </c:pt>
                <c:pt idx="37">
                  <c:v>4.3982857083253162</c:v>
                </c:pt>
                <c:pt idx="38">
                  <c:v>4.3788182717599877E-2</c:v>
                </c:pt>
                <c:pt idx="39">
                  <c:v>-1.6695406824344883</c:v>
                </c:pt>
                <c:pt idx="40">
                  <c:v>27.389152645774558</c:v>
                </c:pt>
                <c:pt idx="41">
                  <c:v>17.448234125528597</c:v>
                </c:pt>
                <c:pt idx="42">
                  <c:v>11.883715360184176</c:v>
                </c:pt>
                <c:pt idx="43">
                  <c:v>22.518361713111556</c:v>
                </c:pt>
                <c:pt idx="44">
                  <c:v>22.518361713111556</c:v>
                </c:pt>
                <c:pt idx="45">
                  <c:v>14.644436868617911</c:v>
                </c:pt>
                <c:pt idx="46">
                  <c:v>-2.5844601976144164</c:v>
                </c:pt>
                <c:pt idx="47">
                  <c:v>5.1677084989220683</c:v>
                </c:pt>
                <c:pt idx="48">
                  <c:v>31.11203600638277</c:v>
                </c:pt>
                <c:pt idx="49">
                  <c:v>1.731239820245384</c:v>
                </c:pt>
                <c:pt idx="50">
                  <c:v>5.428485800249355</c:v>
                </c:pt>
                <c:pt idx="51">
                  <c:v>11.39859247021429</c:v>
                </c:pt>
                <c:pt idx="52">
                  <c:v>-3.1778072909755308</c:v>
                </c:pt>
                <c:pt idx="53">
                  <c:v>14.644436868617994</c:v>
                </c:pt>
                <c:pt idx="54">
                  <c:v>14.644436868617994</c:v>
                </c:pt>
                <c:pt idx="55">
                  <c:v>21.942276143653935</c:v>
                </c:pt>
                <c:pt idx="56">
                  <c:v>0.5742012662602114</c:v>
                </c:pt>
                <c:pt idx="57">
                  <c:v>23.832551653243357</c:v>
                </c:pt>
                <c:pt idx="58">
                  <c:v>20.412344542448345</c:v>
                </c:pt>
                <c:pt idx="59">
                  <c:v>9.4336498886390849</c:v>
                </c:pt>
                <c:pt idx="60">
                  <c:v>-4.7115241624947437</c:v>
                </c:pt>
                <c:pt idx="61">
                  <c:v>21.546663242207792</c:v>
                </c:pt>
                <c:pt idx="62">
                  <c:v>21.546663242207792</c:v>
                </c:pt>
                <c:pt idx="63">
                  <c:v>11.979072802777164</c:v>
                </c:pt>
                <c:pt idx="64">
                  <c:v>21.174523569667961</c:v>
                </c:pt>
                <c:pt idx="65">
                  <c:v>-6.0633970069835375</c:v>
                </c:pt>
                <c:pt idx="66">
                  <c:v>21.411877477994594</c:v>
                </c:pt>
                <c:pt idx="67">
                  <c:v>4.1249342102587656</c:v>
                </c:pt>
                <c:pt idx="68">
                  <c:v>4.8118882424282061</c:v>
                </c:pt>
                <c:pt idx="69">
                  <c:v>20.17011102536739</c:v>
                </c:pt>
                <c:pt idx="70">
                  <c:v>21.942276143654009</c:v>
                </c:pt>
                <c:pt idx="71">
                  <c:v>12.589185794809016</c:v>
                </c:pt>
                <c:pt idx="72">
                  <c:v>20.528412806738842</c:v>
                </c:pt>
                <c:pt idx="73">
                  <c:v>20.532076864864329</c:v>
                </c:pt>
                <c:pt idx="74">
                  <c:v>14.644436868617994</c:v>
                </c:pt>
                <c:pt idx="75">
                  <c:v>14.644436868617994</c:v>
                </c:pt>
                <c:pt idx="76">
                  <c:v>27.484307303901588</c:v>
                </c:pt>
                <c:pt idx="77">
                  <c:v>-2.4601227363702178</c:v>
                </c:pt>
                <c:pt idx="78">
                  <c:v>0.66865114325037955</c:v>
                </c:pt>
                <c:pt idx="79">
                  <c:v>18.730476874377683</c:v>
                </c:pt>
                <c:pt idx="80">
                  <c:v>18.504066896316068</c:v>
                </c:pt>
                <c:pt idx="81">
                  <c:v>14.55564244827281</c:v>
                </c:pt>
                <c:pt idx="82">
                  <c:v>7.8810567754660807</c:v>
                </c:pt>
                <c:pt idx="83">
                  <c:v>7.8681002078337228</c:v>
                </c:pt>
                <c:pt idx="84">
                  <c:v>15.928893824387067</c:v>
                </c:pt>
                <c:pt idx="85">
                  <c:v>10.955556015936819</c:v>
                </c:pt>
                <c:pt idx="86">
                  <c:v>9.5917100500019803</c:v>
                </c:pt>
                <c:pt idx="87">
                  <c:v>7.9871993523527038</c:v>
                </c:pt>
                <c:pt idx="88">
                  <c:v>6.1107118564432437</c:v>
                </c:pt>
                <c:pt idx="89">
                  <c:v>6.2480033346878834</c:v>
                </c:pt>
                <c:pt idx="90">
                  <c:v>4.6941705305472272</c:v>
                </c:pt>
                <c:pt idx="91">
                  <c:v>-3.1446310421583394</c:v>
                </c:pt>
                <c:pt idx="92">
                  <c:v>15.510685618984244</c:v>
                </c:pt>
                <c:pt idx="93">
                  <c:v>5.5862593482313683</c:v>
                </c:pt>
                <c:pt idx="94">
                  <c:v>7.1731579524588129</c:v>
                </c:pt>
                <c:pt idx="95">
                  <c:v>21.139724445630186</c:v>
                </c:pt>
                <c:pt idx="96">
                  <c:v>4.9365967234252288</c:v>
                </c:pt>
                <c:pt idx="97">
                  <c:v>-3.2760717321109114</c:v>
                </c:pt>
                <c:pt idx="98">
                  <c:v>4.4624773944463234</c:v>
                </c:pt>
                <c:pt idx="99">
                  <c:v>14.402400843189914</c:v>
                </c:pt>
                <c:pt idx="100">
                  <c:v>5.6298844731004296</c:v>
                </c:pt>
                <c:pt idx="101">
                  <c:v>-2.6707531388114991</c:v>
                </c:pt>
                <c:pt idx="102">
                  <c:v>22.518361713111531</c:v>
                </c:pt>
                <c:pt idx="103">
                  <c:v>7.7995428288141619</c:v>
                </c:pt>
                <c:pt idx="104">
                  <c:v>-3.8305039668936556</c:v>
                </c:pt>
                <c:pt idx="105">
                  <c:v>0.54643212261482343</c:v>
                </c:pt>
                <c:pt idx="106">
                  <c:v>20.17011102536739</c:v>
                </c:pt>
                <c:pt idx="107">
                  <c:v>23.80493135739518</c:v>
                </c:pt>
                <c:pt idx="108">
                  <c:v>23.804931357395155</c:v>
                </c:pt>
                <c:pt idx="109">
                  <c:v>14.402400843189914</c:v>
                </c:pt>
                <c:pt idx="110">
                  <c:v>-5.6964298198963679</c:v>
                </c:pt>
                <c:pt idx="111">
                  <c:v>6.1736636262459514</c:v>
                </c:pt>
                <c:pt idx="112">
                  <c:v>20.528320580427749</c:v>
                </c:pt>
                <c:pt idx="113">
                  <c:v>10.955556015936819</c:v>
                </c:pt>
                <c:pt idx="114">
                  <c:v>23.804931357395176</c:v>
                </c:pt>
                <c:pt idx="115">
                  <c:v>23.804931357395205</c:v>
                </c:pt>
                <c:pt idx="116">
                  <c:v>32.603820105609579</c:v>
                </c:pt>
                <c:pt idx="117">
                  <c:v>32.630204359379611</c:v>
                </c:pt>
                <c:pt idx="118">
                  <c:v>21.411962317514032</c:v>
                </c:pt>
                <c:pt idx="119">
                  <c:v>1.874228652156513</c:v>
                </c:pt>
                <c:pt idx="120">
                  <c:v>14.644436868617911</c:v>
                </c:pt>
                <c:pt idx="121">
                  <c:v>-5.3988919899176464</c:v>
                </c:pt>
                <c:pt idx="122">
                  <c:v>0.61813743577648328</c:v>
                </c:pt>
                <c:pt idx="123">
                  <c:v>-5.4002996437947424</c:v>
                </c:pt>
                <c:pt idx="124">
                  <c:v>0.3960606396535773</c:v>
                </c:pt>
                <c:pt idx="125">
                  <c:v>23.805151177327836</c:v>
                </c:pt>
                <c:pt idx="126">
                  <c:v>18.954492437756151</c:v>
                </c:pt>
                <c:pt idx="127">
                  <c:v>6.8343553828773835</c:v>
                </c:pt>
                <c:pt idx="128">
                  <c:v>2.7490006954705768</c:v>
                </c:pt>
                <c:pt idx="129">
                  <c:v>3.3579450787748102</c:v>
                </c:pt>
                <c:pt idx="130">
                  <c:v>3.7833615333157447</c:v>
                </c:pt>
                <c:pt idx="131">
                  <c:v>-0.99860077783189904</c:v>
                </c:pt>
                <c:pt idx="132">
                  <c:v>6.1128449237623208</c:v>
                </c:pt>
                <c:pt idx="133">
                  <c:v>-1.7634559525761873E-2</c:v>
                </c:pt>
                <c:pt idx="134">
                  <c:v>-2.6765441351358259</c:v>
                </c:pt>
                <c:pt idx="135">
                  <c:v>5.7927532565734765</c:v>
                </c:pt>
                <c:pt idx="136">
                  <c:v>-4.9219054968678844E-2</c:v>
                </c:pt>
                <c:pt idx="137">
                  <c:v>19.095437842760937</c:v>
                </c:pt>
                <c:pt idx="138">
                  <c:v>2.5717405594287883</c:v>
                </c:pt>
                <c:pt idx="139">
                  <c:v>5.6900682569745964</c:v>
                </c:pt>
                <c:pt idx="140">
                  <c:v>5.6525605358701725</c:v>
                </c:pt>
                <c:pt idx="141">
                  <c:v>3.8422572250033959</c:v>
                </c:pt>
                <c:pt idx="142">
                  <c:v>8.9638085591756038</c:v>
                </c:pt>
                <c:pt idx="143">
                  <c:v>26.931694231668956</c:v>
                </c:pt>
                <c:pt idx="144">
                  <c:v>19.722519391737691</c:v>
                </c:pt>
                <c:pt idx="145">
                  <c:v>30.032204293223316</c:v>
                </c:pt>
                <c:pt idx="146">
                  <c:v>-0.52662206509034659</c:v>
                </c:pt>
                <c:pt idx="147">
                  <c:v>4.6979586189720939</c:v>
                </c:pt>
                <c:pt idx="148">
                  <c:v>4.6056113946597481</c:v>
                </c:pt>
                <c:pt idx="149">
                  <c:v>5.4047725697832991</c:v>
                </c:pt>
                <c:pt idx="150">
                  <c:v>11.600703103140376</c:v>
                </c:pt>
                <c:pt idx="151">
                  <c:v>1.9374253986211234</c:v>
                </c:pt>
                <c:pt idx="152">
                  <c:v>2.3320720444927003</c:v>
                </c:pt>
                <c:pt idx="153">
                  <c:v>4.5654585052691647</c:v>
                </c:pt>
                <c:pt idx="154">
                  <c:v>11.883715360184215</c:v>
                </c:pt>
                <c:pt idx="155">
                  <c:v>1.7339604655753398</c:v>
                </c:pt>
                <c:pt idx="156">
                  <c:v>2.4255947857188671</c:v>
                </c:pt>
                <c:pt idx="157">
                  <c:v>-4.72403283104018</c:v>
                </c:pt>
                <c:pt idx="158">
                  <c:v>14.399360957346143</c:v>
                </c:pt>
                <c:pt idx="159">
                  <c:v>14.399360957346143</c:v>
                </c:pt>
                <c:pt idx="160">
                  <c:v>6.144561298922067</c:v>
                </c:pt>
                <c:pt idx="161">
                  <c:v>20.532076864864329</c:v>
                </c:pt>
                <c:pt idx="162">
                  <c:v>17.755607508254997</c:v>
                </c:pt>
                <c:pt idx="163">
                  <c:v>18.656677859023937</c:v>
                </c:pt>
                <c:pt idx="164">
                  <c:v>18.656677859023937</c:v>
                </c:pt>
                <c:pt idx="165">
                  <c:v>32.049406047045977</c:v>
                </c:pt>
                <c:pt idx="166">
                  <c:v>12.589185794809008</c:v>
                </c:pt>
                <c:pt idx="167">
                  <c:v>12.589185794809008</c:v>
                </c:pt>
                <c:pt idx="168">
                  <c:v>20.528196733459588</c:v>
                </c:pt>
                <c:pt idx="169">
                  <c:v>18.463095844308427</c:v>
                </c:pt>
                <c:pt idx="170">
                  <c:v>-2.6152373739977905</c:v>
                </c:pt>
                <c:pt idx="171">
                  <c:v>-5.528125947975159</c:v>
                </c:pt>
                <c:pt idx="172">
                  <c:v>21.942276143653935</c:v>
                </c:pt>
                <c:pt idx="173">
                  <c:v>18.954492437756151</c:v>
                </c:pt>
                <c:pt idx="174">
                  <c:v>21.546663242207792</c:v>
                </c:pt>
                <c:pt idx="175">
                  <c:v>63.551124344102902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ED-4045-86EA-032D0E722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032"/>
        <c:axId val="369158688"/>
      </c:scatterChart>
      <c:valAx>
        <c:axId val="369158032"/>
        <c:scaling>
          <c:orientation val="minMax"/>
          <c:max val="2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688"/>
        <c:crosses val="autoZero"/>
        <c:crossBetween val="midCat"/>
      </c:valAx>
      <c:valAx>
        <c:axId val="369158688"/>
        <c:scaling>
          <c:orientation val="minMax"/>
          <c:max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DNO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560639672362939E-2"/>
          <c:y val="7.9795338260375215E-2"/>
          <c:w val="0.88835267302113552"/>
          <c:h val="0.808595434950960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'Relevant Nodes'!$I$2</c:f>
              <c:strCache>
                <c:ptCount val="1"/>
                <c:pt idx="0">
                  <c:v>YR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Nodes'!$G$3:$G$178</c:f>
              <c:numCache>
                <c:formatCode>General</c:formatCode>
                <c:ptCount val="176"/>
                <c:pt idx="0">
                  <c:v>10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10</c:v>
                </c:pt>
                <c:pt idx="7">
                  <c:v>1</c:v>
                </c:pt>
                <c:pt idx="8">
                  <c:v>7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4</c:v>
                </c:pt>
                <c:pt idx="26">
                  <c:v>1</c:v>
                </c:pt>
                <c:pt idx="27">
                  <c:v>11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6</c:v>
                </c:pt>
                <c:pt idx="35">
                  <c:v>1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13</c:v>
                </c:pt>
                <c:pt idx="47">
                  <c:v>6</c:v>
                </c:pt>
                <c:pt idx="48">
                  <c:v>1</c:v>
                </c:pt>
                <c:pt idx="49">
                  <c:v>7</c:v>
                </c:pt>
                <c:pt idx="50">
                  <c:v>5</c:v>
                </c:pt>
                <c:pt idx="51">
                  <c:v>2</c:v>
                </c:pt>
                <c:pt idx="52">
                  <c:v>11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9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14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13</c:v>
                </c:pt>
                <c:pt idx="66">
                  <c:v>1</c:v>
                </c:pt>
                <c:pt idx="67">
                  <c:v>6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11</c:v>
                </c:pt>
                <c:pt idx="78">
                  <c:v>7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14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1</c:v>
                </c:pt>
                <c:pt idx="96">
                  <c:v>5</c:v>
                </c:pt>
                <c:pt idx="97">
                  <c:v>11</c:v>
                </c:pt>
                <c:pt idx="98">
                  <c:v>6</c:v>
                </c:pt>
                <c:pt idx="99">
                  <c:v>2</c:v>
                </c:pt>
                <c:pt idx="100">
                  <c:v>5</c:v>
                </c:pt>
                <c:pt idx="101">
                  <c:v>11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9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13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0">
                  <c:v>2</c:v>
                </c:pt>
                <c:pt idx="121">
                  <c:v>13</c:v>
                </c:pt>
                <c:pt idx="122">
                  <c:v>9</c:v>
                </c:pt>
                <c:pt idx="123">
                  <c:v>13</c:v>
                </c:pt>
                <c:pt idx="124">
                  <c:v>8</c:v>
                </c:pt>
                <c:pt idx="125">
                  <c:v>1</c:v>
                </c:pt>
                <c:pt idx="126">
                  <c:v>1</c:v>
                </c:pt>
                <c:pt idx="127">
                  <c:v>10</c:v>
                </c:pt>
                <c:pt idx="128">
                  <c:v>7</c:v>
                </c:pt>
                <c:pt idx="129">
                  <c:v>10</c:v>
                </c:pt>
                <c:pt idx="130">
                  <c:v>6</c:v>
                </c:pt>
                <c:pt idx="131">
                  <c:v>9</c:v>
                </c:pt>
                <c:pt idx="132">
                  <c:v>5</c:v>
                </c:pt>
                <c:pt idx="133">
                  <c:v>14</c:v>
                </c:pt>
                <c:pt idx="134">
                  <c:v>11</c:v>
                </c:pt>
                <c:pt idx="135">
                  <c:v>5</c:v>
                </c:pt>
                <c:pt idx="136">
                  <c:v>9</c:v>
                </c:pt>
                <c:pt idx="137">
                  <c:v>1</c:v>
                </c:pt>
                <c:pt idx="138">
                  <c:v>7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2</c:v>
                </c:pt>
                <c:pt idx="151">
                  <c:v>10</c:v>
                </c:pt>
                <c:pt idx="152">
                  <c:v>7</c:v>
                </c:pt>
                <c:pt idx="153">
                  <c:v>7</c:v>
                </c:pt>
                <c:pt idx="154">
                  <c:v>2</c:v>
                </c:pt>
                <c:pt idx="155">
                  <c:v>10</c:v>
                </c:pt>
                <c:pt idx="156">
                  <c:v>7</c:v>
                </c:pt>
                <c:pt idx="157">
                  <c:v>12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11</c:v>
                </c:pt>
                <c:pt idx="171">
                  <c:v>13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</c:numCache>
            </c:numRef>
          </c:xVal>
          <c:yVal>
            <c:numRef>
              <c:f>'Relevant Nodes'!$I$3:$I$178</c:f>
              <c:numCache>
                <c:formatCode>0.0</c:formatCode>
                <c:ptCount val="176"/>
                <c:pt idx="0">
                  <c:v>-5.0972957967574315</c:v>
                </c:pt>
                <c:pt idx="1">
                  <c:v>37.506026810106732</c:v>
                </c:pt>
                <c:pt idx="2">
                  <c:v>37.788106992037527</c:v>
                </c:pt>
                <c:pt idx="3">
                  <c:v>35.603813024788877</c:v>
                </c:pt>
                <c:pt idx="4">
                  <c:v>22.396965191968501</c:v>
                </c:pt>
                <c:pt idx="5">
                  <c:v>24.523171162406801</c:v>
                </c:pt>
                <c:pt idx="6">
                  <c:v>-4.1404494884891845</c:v>
                </c:pt>
                <c:pt idx="7">
                  <c:v>34.49482478682252</c:v>
                </c:pt>
                <c:pt idx="8">
                  <c:v>0.9711722958394271</c:v>
                </c:pt>
                <c:pt idx="9">
                  <c:v>0.6868798541647595</c:v>
                </c:pt>
                <c:pt idx="10">
                  <c:v>22.872039338489426</c:v>
                </c:pt>
                <c:pt idx="11">
                  <c:v>22.872039338489277</c:v>
                </c:pt>
                <c:pt idx="12">
                  <c:v>21.304237920209015</c:v>
                </c:pt>
                <c:pt idx="13">
                  <c:v>20.74852590980958</c:v>
                </c:pt>
                <c:pt idx="14">
                  <c:v>9.8092755156435576</c:v>
                </c:pt>
                <c:pt idx="15">
                  <c:v>2.4041955799411294</c:v>
                </c:pt>
                <c:pt idx="16">
                  <c:v>-0.71539676376724015</c:v>
                </c:pt>
                <c:pt idx="17">
                  <c:v>1.9914259644912786</c:v>
                </c:pt>
                <c:pt idx="18">
                  <c:v>2.3836749079105655</c:v>
                </c:pt>
                <c:pt idx="19">
                  <c:v>0.52813930046538748</c:v>
                </c:pt>
                <c:pt idx="20">
                  <c:v>0.52813930046538748</c:v>
                </c:pt>
                <c:pt idx="21">
                  <c:v>0.66284563568075572</c:v>
                </c:pt>
                <c:pt idx="22">
                  <c:v>-1.5681758438707238</c:v>
                </c:pt>
                <c:pt idx="23">
                  <c:v>3.6685623173769222</c:v>
                </c:pt>
                <c:pt idx="24">
                  <c:v>-5.0307895440079777</c:v>
                </c:pt>
                <c:pt idx="25">
                  <c:v>1.6553366977395281</c:v>
                </c:pt>
                <c:pt idx="26">
                  <c:v>48.8105579137696</c:v>
                </c:pt>
                <c:pt idx="27">
                  <c:v>3.4359671833119076</c:v>
                </c:pt>
                <c:pt idx="28">
                  <c:v>29.760464527248121</c:v>
                </c:pt>
                <c:pt idx="29">
                  <c:v>29.760464527248121</c:v>
                </c:pt>
                <c:pt idx="30">
                  <c:v>17.404300520591672</c:v>
                </c:pt>
                <c:pt idx="31">
                  <c:v>17.404300520591672</c:v>
                </c:pt>
                <c:pt idx="32">
                  <c:v>18.842753090284234</c:v>
                </c:pt>
                <c:pt idx="33">
                  <c:v>37.43538734277206</c:v>
                </c:pt>
                <c:pt idx="34">
                  <c:v>1.1938859529921646</c:v>
                </c:pt>
                <c:pt idx="35">
                  <c:v>40.313627274395301</c:v>
                </c:pt>
                <c:pt idx="36">
                  <c:v>1.8146709164672823</c:v>
                </c:pt>
                <c:pt idx="37">
                  <c:v>0.1323268306791365</c:v>
                </c:pt>
                <c:pt idx="38">
                  <c:v>-4.3074411687376175</c:v>
                </c:pt>
                <c:pt idx="39">
                  <c:v>-3.4775421995185463</c:v>
                </c:pt>
                <c:pt idx="40">
                  <c:v>46.347084922746042</c:v>
                </c:pt>
                <c:pt idx="41">
                  <c:v>25.888962494719468</c:v>
                </c:pt>
                <c:pt idx="42">
                  <c:v>16.967190138945533</c:v>
                </c:pt>
                <c:pt idx="43">
                  <c:v>37.788106992037548</c:v>
                </c:pt>
                <c:pt idx="44">
                  <c:v>37.788106992037548</c:v>
                </c:pt>
                <c:pt idx="45">
                  <c:v>22.872039338489277</c:v>
                </c:pt>
                <c:pt idx="46">
                  <c:v>-3.5764659430397789</c:v>
                </c:pt>
                <c:pt idx="47">
                  <c:v>2.6354911082517174</c:v>
                </c:pt>
                <c:pt idx="48">
                  <c:v>55.674858503073523</c:v>
                </c:pt>
                <c:pt idx="49">
                  <c:v>-1.9488382591179347</c:v>
                </c:pt>
                <c:pt idx="50">
                  <c:v>2.348431185013478</c:v>
                </c:pt>
                <c:pt idx="51">
                  <c:v>17.966681648622703</c:v>
                </c:pt>
                <c:pt idx="52">
                  <c:v>2.9616267390638322</c:v>
                </c:pt>
                <c:pt idx="53">
                  <c:v>22.872039338489426</c:v>
                </c:pt>
                <c:pt idx="54">
                  <c:v>22.872039338489426</c:v>
                </c:pt>
                <c:pt idx="55">
                  <c:v>37.43538734277206</c:v>
                </c:pt>
                <c:pt idx="56">
                  <c:v>-0.33173605979251825</c:v>
                </c:pt>
                <c:pt idx="57">
                  <c:v>40.980449205955289</c:v>
                </c:pt>
                <c:pt idx="58">
                  <c:v>31.76209839729643</c:v>
                </c:pt>
                <c:pt idx="59">
                  <c:v>13.664308430072621</c:v>
                </c:pt>
                <c:pt idx="60">
                  <c:v>-5.2872837500292773</c:v>
                </c:pt>
                <c:pt idx="61">
                  <c:v>37.211616654277414</c:v>
                </c:pt>
                <c:pt idx="62">
                  <c:v>37.211616654277414</c:v>
                </c:pt>
                <c:pt idx="63">
                  <c:v>17.21742194373752</c:v>
                </c:pt>
                <c:pt idx="64">
                  <c:v>35.749953804762299</c:v>
                </c:pt>
                <c:pt idx="65">
                  <c:v>-3.5868889855595003</c:v>
                </c:pt>
                <c:pt idx="66">
                  <c:v>33.779572272739607</c:v>
                </c:pt>
                <c:pt idx="67">
                  <c:v>0.30343346453450737</c:v>
                </c:pt>
                <c:pt idx="68">
                  <c:v>3.7584105922697524</c:v>
                </c:pt>
                <c:pt idx="69">
                  <c:v>30.824891369853628</c:v>
                </c:pt>
                <c:pt idx="70">
                  <c:v>37.435387342772167</c:v>
                </c:pt>
                <c:pt idx="71">
                  <c:v>18.842753090284234</c:v>
                </c:pt>
                <c:pt idx="72">
                  <c:v>34.495005810849563</c:v>
                </c:pt>
                <c:pt idx="73">
                  <c:v>34.502197712483586</c:v>
                </c:pt>
                <c:pt idx="74">
                  <c:v>22.872039338489426</c:v>
                </c:pt>
                <c:pt idx="75">
                  <c:v>22.872039338489426</c:v>
                </c:pt>
                <c:pt idx="76">
                  <c:v>48.380221961930516</c:v>
                </c:pt>
                <c:pt idx="77">
                  <c:v>3.2918961095852115</c:v>
                </c:pt>
                <c:pt idx="78">
                  <c:v>-0.98850642045995507</c:v>
                </c:pt>
                <c:pt idx="79">
                  <c:v>30.749469347833642</c:v>
                </c:pt>
                <c:pt idx="80">
                  <c:v>30.404685188988218</c:v>
                </c:pt>
                <c:pt idx="81">
                  <c:v>22.898651835853158</c:v>
                </c:pt>
                <c:pt idx="82">
                  <c:v>7.228164940043289</c:v>
                </c:pt>
                <c:pt idx="83">
                  <c:v>7.228164940043289</c:v>
                </c:pt>
                <c:pt idx="84">
                  <c:v>26.374817717887421</c:v>
                </c:pt>
                <c:pt idx="85">
                  <c:v>15.773786651739462</c:v>
                </c:pt>
                <c:pt idx="86">
                  <c:v>13.238075374157752</c:v>
                </c:pt>
                <c:pt idx="87">
                  <c:v>7.9020553134234328</c:v>
                </c:pt>
                <c:pt idx="88">
                  <c:v>2.3355769876479697</c:v>
                </c:pt>
                <c:pt idx="89">
                  <c:v>7.3549869908164425</c:v>
                </c:pt>
                <c:pt idx="90">
                  <c:v>-0.51103417312041943</c:v>
                </c:pt>
                <c:pt idx="91">
                  <c:v>-4.9904221139931844</c:v>
                </c:pt>
                <c:pt idx="92">
                  <c:v>23.924649531449678</c:v>
                </c:pt>
                <c:pt idx="93">
                  <c:v>2.1790948142879176</c:v>
                </c:pt>
                <c:pt idx="94">
                  <c:v>8.9691226647758917</c:v>
                </c:pt>
                <c:pt idx="95">
                  <c:v>34.495005810849506</c:v>
                </c:pt>
                <c:pt idx="96">
                  <c:v>1.2465141636691202</c:v>
                </c:pt>
                <c:pt idx="97">
                  <c:v>3.2241439873943802</c:v>
                </c:pt>
                <c:pt idx="98">
                  <c:v>4.3111130286622847</c:v>
                </c:pt>
                <c:pt idx="99">
                  <c:v>22.396965191968452</c:v>
                </c:pt>
                <c:pt idx="100">
                  <c:v>2.2418621605244566</c:v>
                </c:pt>
                <c:pt idx="101">
                  <c:v>2.956853315861109</c:v>
                </c:pt>
                <c:pt idx="102">
                  <c:v>37.788106992037527</c:v>
                </c:pt>
                <c:pt idx="103">
                  <c:v>7.228164940043289</c:v>
                </c:pt>
                <c:pt idx="104">
                  <c:v>-6.0516851609134905</c:v>
                </c:pt>
                <c:pt idx="105">
                  <c:v>4.750573606718012</c:v>
                </c:pt>
                <c:pt idx="106">
                  <c:v>30.824891369853628</c:v>
                </c:pt>
                <c:pt idx="107">
                  <c:v>40.313627274395209</c:v>
                </c:pt>
                <c:pt idx="108">
                  <c:v>40.313627274395202</c:v>
                </c:pt>
                <c:pt idx="109">
                  <c:v>22.396965191968452</c:v>
                </c:pt>
                <c:pt idx="110">
                  <c:v>-3.4796155636818225</c:v>
                </c:pt>
                <c:pt idx="111">
                  <c:v>7.2211090743854136</c:v>
                </c:pt>
                <c:pt idx="112">
                  <c:v>34.49482478682252</c:v>
                </c:pt>
                <c:pt idx="113">
                  <c:v>15.773786651739462</c:v>
                </c:pt>
                <c:pt idx="114">
                  <c:v>40.31362727439528</c:v>
                </c:pt>
                <c:pt idx="115">
                  <c:v>40.313627274395316</c:v>
                </c:pt>
                <c:pt idx="116">
                  <c:v>57.961348336957712</c:v>
                </c:pt>
                <c:pt idx="117">
                  <c:v>57.347481027237365</c:v>
                </c:pt>
                <c:pt idx="118">
                  <c:v>33.779395849061203</c:v>
                </c:pt>
                <c:pt idx="119">
                  <c:v>1.2604969832135651</c:v>
                </c:pt>
                <c:pt idx="120">
                  <c:v>22.872039338489277</c:v>
                </c:pt>
                <c:pt idx="121">
                  <c:v>-7.3019816589897042</c:v>
                </c:pt>
                <c:pt idx="122">
                  <c:v>1.6330076697483011</c:v>
                </c:pt>
                <c:pt idx="123">
                  <c:v>-3.4346299351524867</c:v>
                </c:pt>
                <c:pt idx="124">
                  <c:v>-2.2533200949522589</c:v>
                </c:pt>
                <c:pt idx="125">
                  <c:v>40.313848378608483</c:v>
                </c:pt>
                <c:pt idx="126">
                  <c:v>30.600051515481876</c:v>
                </c:pt>
                <c:pt idx="127">
                  <c:v>-4.5817651085461</c:v>
                </c:pt>
                <c:pt idx="128">
                  <c:v>-1.9490807843084237</c:v>
                </c:pt>
                <c:pt idx="129">
                  <c:v>-4.6641860957070493</c:v>
                </c:pt>
                <c:pt idx="130">
                  <c:v>1.7803951198761869</c:v>
                </c:pt>
                <c:pt idx="131">
                  <c:v>0.51436119710935135</c:v>
                </c:pt>
                <c:pt idx="132">
                  <c:v>2.3355769876479697</c:v>
                </c:pt>
                <c:pt idx="133">
                  <c:v>-4.8957873076866694</c:v>
                </c:pt>
                <c:pt idx="134">
                  <c:v>4.090415940138227</c:v>
                </c:pt>
                <c:pt idx="135">
                  <c:v>2.0230267853293098</c:v>
                </c:pt>
                <c:pt idx="136">
                  <c:v>3.5814151134143062</c:v>
                </c:pt>
                <c:pt idx="137">
                  <c:v>29.063719233824315</c:v>
                </c:pt>
                <c:pt idx="138">
                  <c:v>0.80328583134705811</c:v>
                </c:pt>
                <c:pt idx="139">
                  <c:v>6.5313727694234398</c:v>
                </c:pt>
                <c:pt idx="140">
                  <c:v>6.4583603984437223</c:v>
                </c:pt>
                <c:pt idx="141">
                  <c:v>-0.71356914405133065</c:v>
                </c:pt>
                <c:pt idx="142">
                  <c:v>10.596433576052194</c:v>
                </c:pt>
                <c:pt idx="143">
                  <c:v>47.264690056718344</c:v>
                </c:pt>
                <c:pt idx="144">
                  <c:v>33.053435833006731</c:v>
                </c:pt>
                <c:pt idx="145">
                  <c:v>53.524640905579552</c:v>
                </c:pt>
                <c:pt idx="146">
                  <c:v>-1.2163692787511795</c:v>
                </c:pt>
                <c:pt idx="147">
                  <c:v>0.50712836013982576</c:v>
                </c:pt>
                <c:pt idx="148">
                  <c:v>0.52136343323608803</c:v>
                </c:pt>
                <c:pt idx="149">
                  <c:v>1.8193962111680655</c:v>
                </c:pt>
                <c:pt idx="150">
                  <c:v>16.363759799888172</c:v>
                </c:pt>
                <c:pt idx="151">
                  <c:v>-4.989771527129804</c:v>
                </c:pt>
                <c:pt idx="152">
                  <c:v>0.847242940339063</c:v>
                </c:pt>
                <c:pt idx="153">
                  <c:v>0.40809479666173543</c:v>
                </c:pt>
                <c:pt idx="154">
                  <c:v>16.967190138945568</c:v>
                </c:pt>
                <c:pt idx="155">
                  <c:v>-4.9797223776726911</c:v>
                </c:pt>
                <c:pt idx="156">
                  <c:v>-2.3522312526875573</c:v>
                </c:pt>
                <c:pt idx="157">
                  <c:v>-1.4888954838723705</c:v>
                </c:pt>
                <c:pt idx="158">
                  <c:v>23.168357448527125</c:v>
                </c:pt>
                <c:pt idx="159">
                  <c:v>23.168357448527125</c:v>
                </c:pt>
                <c:pt idx="160">
                  <c:v>2.6354911082517174</c:v>
                </c:pt>
                <c:pt idx="161">
                  <c:v>34.502197712483586</c:v>
                </c:pt>
                <c:pt idx="162">
                  <c:v>29.81013136022435</c:v>
                </c:pt>
                <c:pt idx="163">
                  <c:v>32.132183924376911</c:v>
                </c:pt>
                <c:pt idx="164">
                  <c:v>32.132183924376911</c:v>
                </c:pt>
                <c:pt idx="165">
                  <c:v>57.561443249027491</c:v>
                </c:pt>
                <c:pt idx="166">
                  <c:v>18.842753090284234</c:v>
                </c:pt>
                <c:pt idx="167">
                  <c:v>18.842753090284234</c:v>
                </c:pt>
                <c:pt idx="168">
                  <c:v>34.494581697007305</c:v>
                </c:pt>
                <c:pt idx="169">
                  <c:v>29.632603579393969</c:v>
                </c:pt>
                <c:pt idx="170">
                  <c:v>4.3615623173769213</c:v>
                </c:pt>
                <c:pt idx="171">
                  <c:v>-2.5345214209189701</c:v>
                </c:pt>
                <c:pt idx="172">
                  <c:v>37.43538734277206</c:v>
                </c:pt>
                <c:pt idx="173">
                  <c:v>30.600051515481876</c:v>
                </c:pt>
                <c:pt idx="174">
                  <c:v>37.211616654277414</c:v>
                </c:pt>
                <c:pt idx="175" formatCode="General">
                  <c:v>118.6414228440394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A7-4F47-ABDA-B1F0E6827637}"/>
            </c:ext>
          </c:extLst>
        </c:ser>
        <c:ser>
          <c:idx val="1"/>
          <c:order val="1"/>
          <c:tx>
            <c:strRef>
              <c:f>'Relevant Nodes'!$J$2</c:f>
              <c:strCache>
                <c:ptCount val="1"/>
                <c:pt idx="0">
                  <c:v>PS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'Relevant Nodes'!$G$3:$G$178</c:f>
              <c:numCache>
                <c:formatCode>General</c:formatCode>
                <c:ptCount val="176"/>
                <c:pt idx="0">
                  <c:v>10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10</c:v>
                </c:pt>
                <c:pt idx="7">
                  <c:v>1</c:v>
                </c:pt>
                <c:pt idx="8">
                  <c:v>7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4</c:v>
                </c:pt>
                <c:pt idx="26">
                  <c:v>1</c:v>
                </c:pt>
                <c:pt idx="27">
                  <c:v>11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6</c:v>
                </c:pt>
                <c:pt idx="35">
                  <c:v>1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13</c:v>
                </c:pt>
                <c:pt idx="47">
                  <c:v>6</c:v>
                </c:pt>
                <c:pt idx="48">
                  <c:v>1</c:v>
                </c:pt>
                <c:pt idx="49">
                  <c:v>7</c:v>
                </c:pt>
                <c:pt idx="50">
                  <c:v>5</c:v>
                </c:pt>
                <c:pt idx="51">
                  <c:v>2</c:v>
                </c:pt>
                <c:pt idx="52">
                  <c:v>11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9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14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13</c:v>
                </c:pt>
                <c:pt idx="66">
                  <c:v>1</c:v>
                </c:pt>
                <c:pt idx="67">
                  <c:v>6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11</c:v>
                </c:pt>
                <c:pt idx="78">
                  <c:v>7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14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1</c:v>
                </c:pt>
                <c:pt idx="96">
                  <c:v>5</c:v>
                </c:pt>
                <c:pt idx="97">
                  <c:v>11</c:v>
                </c:pt>
                <c:pt idx="98">
                  <c:v>6</c:v>
                </c:pt>
                <c:pt idx="99">
                  <c:v>2</c:v>
                </c:pt>
                <c:pt idx="100">
                  <c:v>5</c:v>
                </c:pt>
                <c:pt idx="101">
                  <c:v>11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9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13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0">
                  <c:v>2</c:v>
                </c:pt>
                <c:pt idx="121">
                  <c:v>13</c:v>
                </c:pt>
                <c:pt idx="122">
                  <c:v>9</c:v>
                </c:pt>
                <c:pt idx="123">
                  <c:v>13</c:v>
                </c:pt>
                <c:pt idx="124">
                  <c:v>8</c:v>
                </c:pt>
                <c:pt idx="125">
                  <c:v>1</c:v>
                </c:pt>
                <c:pt idx="126">
                  <c:v>1</c:v>
                </c:pt>
                <c:pt idx="127">
                  <c:v>10</c:v>
                </c:pt>
                <c:pt idx="128">
                  <c:v>7</c:v>
                </c:pt>
                <c:pt idx="129">
                  <c:v>10</c:v>
                </c:pt>
                <c:pt idx="130">
                  <c:v>6</c:v>
                </c:pt>
                <c:pt idx="131">
                  <c:v>9</c:v>
                </c:pt>
                <c:pt idx="132">
                  <c:v>5</c:v>
                </c:pt>
                <c:pt idx="133">
                  <c:v>14</c:v>
                </c:pt>
                <c:pt idx="134">
                  <c:v>11</c:v>
                </c:pt>
                <c:pt idx="135">
                  <c:v>5</c:v>
                </c:pt>
                <c:pt idx="136">
                  <c:v>9</c:v>
                </c:pt>
                <c:pt idx="137">
                  <c:v>1</c:v>
                </c:pt>
                <c:pt idx="138">
                  <c:v>7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2</c:v>
                </c:pt>
                <c:pt idx="151">
                  <c:v>10</c:v>
                </c:pt>
                <c:pt idx="152">
                  <c:v>7</c:v>
                </c:pt>
                <c:pt idx="153">
                  <c:v>7</c:v>
                </c:pt>
                <c:pt idx="154">
                  <c:v>2</c:v>
                </c:pt>
                <c:pt idx="155">
                  <c:v>10</c:v>
                </c:pt>
                <c:pt idx="156">
                  <c:v>7</c:v>
                </c:pt>
                <c:pt idx="157">
                  <c:v>12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11</c:v>
                </c:pt>
                <c:pt idx="171">
                  <c:v>13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</c:numCache>
            </c:numRef>
          </c:xVal>
          <c:yVal>
            <c:numRef>
              <c:f>'Relevant Nodes'!$J$3:$J$178</c:f>
              <c:numCache>
                <c:formatCode>0.0</c:formatCode>
                <c:ptCount val="176"/>
                <c:pt idx="0">
                  <c:v>6.7326244482290782</c:v>
                </c:pt>
                <c:pt idx="1">
                  <c:v>4.1039609861346591</c:v>
                </c:pt>
                <c:pt idx="2">
                  <c:v>3.2664548438781722</c:v>
                </c:pt>
                <c:pt idx="3">
                  <c:v>4.2082785046407096</c:v>
                </c:pt>
                <c:pt idx="4">
                  <c:v>2.9918189868377238</c:v>
                </c:pt>
                <c:pt idx="5">
                  <c:v>2.9918189868377469</c:v>
                </c:pt>
                <c:pt idx="6">
                  <c:v>6.5445811106712011</c:v>
                </c:pt>
                <c:pt idx="7">
                  <c:v>2.9542421962852798</c:v>
                </c:pt>
                <c:pt idx="8">
                  <c:v>2.6366534681862079</c:v>
                </c:pt>
                <c:pt idx="9">
                  <c:v>2.7989964143513251</c:v>
                </c:pt>
                <c:pt idx="10">
                  <c:v>2.9918189868377878</c:v>
                </c:pt>
                <c:pt idx="11">
                  <c:v>2.9918189868377802</c:v>
                </c:pt>
                <c:pt idx="12">
                  <c:v>2.9893683779019011</c:v>
                </c:pt>
                <c:pt idx="13">
                  <c:v>2.9519338897373846</c:v>
                </c:pt>
                <c:pt idx="14">
                  <c:v>3.4184332682727638</c:v>
                </c:pt>
                <c:pt idx="15">
                  <c:v>2.3882340844604015</c:v>
                </c:pt>
                <c:pt idx="16">
                  <c:v>-4.43808608325243</c:v>
                </c:pt>
                <c:pt idx="17">
                  <c:v>-2.6970326122764394</c:v>
                </c:pt>
                <c:pt idx="18">
                  <c:v>-1.8738426127998662</c:v>
                </c:pt>
                <c:pt idx="19">
                  <c:v>-1.8039035748584418</c:v>
                </c:pt>
                <c:pt idx="20">
                  <c:v>-1.7970814859410269</c:v>
                </c:pt>
                <c:pt idx="21">
                  <c:v>0.56839053383431026</c:v>
                </c:pt>
                <c:pt idx="22">
                  <c:v>2.3833299938140233</c:v>
                </c:pt>
                <c:pt idx="23">
                  <c:v>-4.8373225278318106</c:v>
                </c:pt>
                <c:pt idx="24">
                  <c:v>5.2775207582603416</c:v>
                </c:pt>
                <c:pt idx="25">
                  <c:v>2.3549617548932034</c:v>
                </c:pt>
                <c:pt idx="26">
                  <c:v>3.0848368635447523</c:v>
                </c:pt>
                <c:pt idx="27">
                  <c:v>-4.8795060012213201</c:v>
                </c:pt>
                <c:pt idx="28">
                  <c:v>4.489685459518749</c:v>
                </c:pt>
                <c:pt idx="29">
                  <c:v>4.489685459518749</c:v>
                </c:pt>
                <c:pt idx="30">
                  <c:v>2.95073125436386</c:v>
                </c:pt>
                <c:pt idx="31">
                  <c:v>2.95073125436386</c:v>
                </c:pt>
                <c:pt idx="32">
                  <c:v>2.9893683779019011</c:v>
                </c:pt>
                <c:pt idx="33">
                  <c:v>2.8700693541318509</c:v>
                </c:pt>
                <c:pt idx="34">
                  <c:v>2.3482658267130527</c:v>
                </c:pt>
                <c:pt idx="35">
                  <c:v>3.266347669909059</c:v>
                </c:pt>
                <c:pt idx="36">
                  <c:v>-3.6424425554037554</c:v>
                </c:pt>
                <c:pt idx="37">
                  <c:v>4.3308691578992162</c:v>
                </c:pt>
                <c:pt idx="38">
                  <c:v>2.2383002349543539</c:v>
                </c:pt>
                <c:pt idx="39">
                  <c:v>0.10216274195422542</c:v>
                </c:pt>
                <c:pt idx="40">
                  <c:v>3.7767032901831326</c:v>
                </c:pt>
                <c:pt idx="41">
                  <c:v>4.2585844033438685</c:v>
                </c:pt>
                <c:pt idx="42">
                  <c:v>3.2394410000955944</c:v>
                </c:pt>
                <c:pt idx="43">
                  <c:v>3.266454843878186</c:v>
                </c:pt>
                <c:pt idx="44">
                  <c:v>3.266454843878186</c:v>
                </c:pt>
                <c:pt idx="45">
                  <c:v>2.9918189868377802</c:v>
                </c:pt>
                <c:pt idx="46">
                  <c:v>-0.76235809361394025</c:v>
                </c:pt>
                <c:pt idx="47">
                  <c:v>3.8250048440010658</c:v>
                </c:pt>
                <c:pt idx="48">
                  <c:v>2.7473658448219047</c:v>
                </c:pt>
                <c:pt idx="49">
                  <c:v>2.7241144481181983</c:v>
                </c:pt>
                <c:pt idx="50">
                  <c:v>4.2320305644205387</c:v>
                </c:pt>
                <c:pt idx="51">
                  <c:v>2.2451071706904795</c:v>
                </c:pt>
                <c:pt idx="52">
                  <c:v>-4.6866672657263813</c:v>
                </c:pt>
                <c:pt idx="53">
                  <c:v>2.9918189868377878</c:v>
                </c:pt>
                <c:pt idx="54">
                  <c:v>2.9918189868377878</c:v>
                </c:pt>
                <c:pt idx="55">
                  <c:v>2.8700693541318509</c:v>
                </c:pt>
                <c:pt idx="56">
                  <c:v>0.74321083664270571</c:v>
                </c:pt>
                <c:pt idx="57">
                  <c:v>2.9542421962853149</c:v>
                </c:pt>
                <c:pt idx="58">
                  <c:v>4.2305082719777349</c:v>
                </c:pt>
                <c:pt idx="59">
                  <c:v>2.4720946727699871</c:v>
                </c:pt>
                <c:pt idx="60">
                  <c:v>-2.0178117103673285</c:v>
                </c:pt>
                <c:pt idx="61">
                  <c:v>2.5884609053530783</c:v>
                </c:pt>
                <c:pt idx="62">
                  <c:v>2.5884609053530783</c:v>
                </c:pt>
                <c:pt idx="63">
                  <c:v>3.2073128451012107</c:v>
                </c:pt>
                <c:pt idx="64">
                  <c:v>2.9609946047557143</c:v>
                </c:pt>
                <c:pt idx="65">
                  <c:v>-4.2359846755105393</c:v>
                </c:pt>
                <c:pt idx="66">
                  <c:v>4.202198792201945</c:v>
                </c:pt>
                <c:pt idx="67">
                  <c:v>3.9703439630823705</c:v>
                </c:pt>
                <c:pt idx="68">
                  <c:v>2.8970907979845357</c:v>
                </c:pt>
                <c:pt idx="69">
                  <c:v>4.4657536191680656</c:v>
                </c:pt>
                <c:pt idx="70">
                  <c:v>2.870069354131874</c:v>
                </c:pt>
                <c:pt idx="71">
                  <c:v>2.9893683779019096</c:v>
                </c:pt>
                <c:pt idx="72">
                  <c:v>2.9542421962853158</c:v>
                </c:pt>
                <c:pt idx="73">
                  <c:v>2.9542421962853158</c:v>
                </c:pt>
                <c:pt idx="74">
                  <c:v>2.9918189868377878</c:v>
                </c:pt>
                <c:pt idx="75">
                  <c:v>2.9918189868377878</c:v>
                </c:pt>
                <c:pt idx="76">
                  <c:v>2.8360356209568467</c:v>
                </c:pt>
                <c:pt idx="77">
                  <c:v>-4.1372450473205955</c:v>
                </c:pt>
                <c:pt idx="78">
                  <c:v>1.1722655092821128</c:v>
                </c:pt>
                <c:pt idx="79">
                  <c:v>3.0645447257368792</c:v>
                </c:pt>
                <c:pt idx="80">
                  <c:v>3.013791933082242</c:v>
                </c:pt>
                <c:pt idx="81">
                  <c:v>2.8894662974607015</c:v>
                </c:pt>
                <c:pt idx="82">
                  <c:v>4.1985235834622268</c:v>
                </c:pt>
                <c:pt idx="83">
                  <c:v>4.1855670158298688</c:v>
                </c:pt>
                <c:pt idx="84">
                  <c:v>2.4917154416549661</c:v>
                </c:pt>
                <c:pt idx="85">
                  <c:v>2.9192849304751167</c:v>
                </c:pt>
                <c:pt idx="86">
                  <c:v>2.8473077891298302</c:v>
                </c:pt>
                <c:pt idx="87">
                  <c:v>3.9613392318228682</c:v>
                </c:pt>
                <c:pt idx="88">
                  <c:v>4.9208054485462327</c:v>
                </c:pt>
                <c:pt idx="89">
                  <c:v>2.5008581124766303</c:v>
                </c:pt>
                <c:pt idx="90">
                  <c:v>4.9545271107268869</c:v>
                </c:pt>
                <c:pt idx="91">
                  <c:v>-0.6021606877422323</c:v>
                </c:pt>
                <c:pt idx="92">
                  <c:v>3.3217944221965774</c:v>
                </c:pt>
                <c:pt idx="93">
                  <c:v>4.4760759131961034</c:v>
                </c:pt>
                <c:pt idx="94">
                  <c:v>2.6036590284354402</c:v>
                </c:pt>
                <c:pt idx="95">
                  <c:v>3.5655538351766913</c:v>
                </c:pt>
                <c:pt idx="96">
                  <c:v>4.3015351524607217</c:v>
                </c:pt>
                <c:pt idx="97">
                  <c:v>-4.9186763693687263</c:v>
                </c:pt>
                <c:pt idx="98">
                  <c:v>2.2660946397337494</c:v>
                </c:pt>
                <c:pt idx="99">
                  <c:v>2.9918189868377469</c:v>
                </c:pt>
                <c:pt idx="100">
                  <c:v>4.4877229581780345</c:v>
                </c:pt>
                <c:pt idx="101">
                  <c:v>-4.1771811976432582</c:v>
                </c:pt>
                <c:pt idx="102">
                  <c:v>3.2664548438781722</c:v>
                </c:pt>
                <c:pt idx="103">
                  <c:v>4.117009636810308</c:v>
                </c:pt>
                <c:pt idx="104">
                  <c:v>-0.74735192796305994</c:v>
                </c:pt>
                <c:pt idx="105">
                  <c:v>-1.8738426127998022</c:v>
                </c:pt>
                <c:pt idx="106">
                  <c:v>4.4657536191680656</c:v>
                </c:pt>
                <c:pt idx="107">
                  <c:v>3.2663476699090546</c:v>
                </c:pt>
                <c:pt idx="108">
                  <c:v>3.2663476699090337</c:v>
                </c:pt>
                <c:pt idx="109">
                  <c:v>2.9918189868377469</c:v>
                </c:pt>
                <c:pt idx="110">
                  <c:v>-3.9236700786673904</c:v>
                </c:pt>
                <c:pt idx="111">
                  <c:v>2.4947251861188149</c:v>
                </c:pt>
                <c:pt idx="112">
                  <c:v>2.9542421962852798</c:v>
                </c:pt>
                <c:pt idx="113">
                  <c:v>2.9192849304751167</c:v>
                </c:pt>
                <c:pt idx="114">
                  <c:v>3.2663476699090159</c:v>
                </c:pt>
                <c:pt idx="115">
                  <c:v>3.266347669909027</c:v>
                </c:pt>
                <c:pt idx="116">
                  <c:v>3.074251968379734</c:v>
                </c:pt>
                <c:pt idx="117">
                  <c:v>3.4133832004329951</c:v>
                </c:pt>
                <c:pt idx="118">
                  <c:v>4.2023735142928205</c:v>
                </c:pt>
                <c:pt idx="119">
                  <c:v>1.2320432541186981</c:v>
                </c:pt>
                <c:pt idx="120">
                  <c:v>2.9918189868377802</c:v>
                </c:pt>
                <c:pt idx="121">
                  <c:v>-1.6787513941121623</c:v>
                </c:pt>
                <c:pt idx="122">
                  <c:v>-0.21383098173018361</c:v>
                </c:pt>
                <c:pt idx="123">
                  <c:v>-3.6504587307326051</c:v>
                </c:pt>
                <c:pt idx="124">
                  <c:v>1.5440596284289045</c:v>
                </c:pt>
                <c:pt idx="125">
                  <c:v>3.2664548438781749</c:v>
                </c:pt>
                <c:pt idx="126">
                  <c:v>3.3646841921636015</c:v>
                </c:pt>
                <c:pt idx="127">
                  <c:v>9.1686272527283652</c:v>
                </c:pt>
                <c:pt idx="128">
                  <c:v>3.7419988826521893</c:v>
                </c:pt>
                <c:pt idx="129">
                  <c:v>5.7342079689546805</c:v>
                </c:pt>
                <c:pt idx="130">
                  <c:v>2.8763036315924237</c:v>
                </c:pt>
                <c:pt idx="131">
                  <c:v>-1.2606523769232003</c:v>
                </c:pt>
                <c:pt idx="132">
                  <c:v>4.9229385158653098</c:v>
                </c:pt>
                <c:pt idx="133">
                  <c:v>2.4766222001213647</c:v>
                </c:pt>
                <c:pt idx="134">
                  <c:v>-4.7604883441580483</c:v>
                </c:pt>
                <c:pt idx="135">
                  <c:v>4.7620818002517531</c:v>
                </c:pt>
                <c:pt idx="136">
                  <c:v>-1.8738426127998653</c:v>
                </c:pt>
                <c:pt idx="137">
                  <c:v>4.2883448047044661</c:v>
                </c:pt>
                <c:pt idx="138">
                  <c:v>2.1624905269324026</c:v>
                </c:pt>
                <c:pt idx="139">
                  <c:v>2.3625297721364364</c:v>
                </c:pt>
                <c:pt idx="140">
                  <c:v>2.3622196636750492</c:v>
                </c:pt>
                <c:pt idx="141">
                  <c:v>4.2057992968232272</c:v>
                </c:pt>
                <c:pt idx="142">
                  <c:v>3.5652435451842939</c:v>
                </c:pt>
                <c:pt idx="143">
                  <c:v>2.8517525884726642</c:v>
                </c:pt>
                <c:pt idx="144">
                  <c:v>2.8827854378957536</c:v>
                </c:pt>
                <c:pt idx="145">
                  <c:v>2.763005491057704</c:v>
                </c:pt>
                <c:pt idx="146">
                  <c:v>9.3081591355016771E-2</c:v>
                </c:pt>
                <c:pt idx="147">
                  <c:v>4.4395919333316565</c:v>
                </c:pt>
                <c:pt idx="148">
                  <c:v>4.3399923663289579</c:v>
                </c:pt>
                <c:pt idx="149">
                  <c:v>4.4778447820795044</c:v>
                </c:pt>
                <c:pt idx="150">
                  <c:v>3.2638583978913487</c:v>
                </c:pt>
                <c:pt idx="151">
                  <c:v>4.4795642985479445</c:v>
                </c:pt>
                <c:pt idx="152">
                  <c:v>1.9004271836781579</c:v>
                </c:pt>
                <c:pt idx="153">
                  <c:v>4.3575464492139107</c:v>
                </c:pt>
                <c:pt idx="154">
                  <c:v>3.2394410000956171</c:v>
                </c:pt>
                <c:pt idx="155">
                  <c:v>4.2709796253282457</c:v>
                </c:pt>
                <c:pt idx="156">
                  <c:v>3.6239860420255972</c:v>
                </c:pt>
                <c:pt idx="157">
                  <c:v>-3.9654852488717238</c:v>
                </c:pt>
                <c:pt idx="158">
                  <c:v>2.5957778880450295</c:v>
                </c:pt>
                <c:pt idx="159">
                  <c:v>2.5957778880450295</c:v>
                </c:pt>
                <c:pt idx="160">
                  <c:v>4.801857644001065</c:v>
                </c:pt>
                <c:pt idx="161">
                  <c:v>2.9542421962853158</c:v>
                </c:pt>
                <c:pt idx="162">
                  <c:v>2.5682398841615002</c:v>
                </c:pt>
                <c:pt idx="163">
                  <c:v>2.2862941150716325</c:v>
                </c:pt>
                <c:pt idx="164">
                  <c:v>2.2862941150716325</c:v>
                </c:pt>
                <c:pt idx="165">
                  <c:v>2.7235775549639367</c:v>
                </c:pt>
                <c:pt idx="166">
                  <c:v>2.9893683779019011</c:v>
                </c:pt>
                <c:pt idx="167">
                  <c:v>2.9893683779019011</c:v>
                </c:pt>
                <c:pt idx="168">
                  <c:v>2.9542421962852741</c:v>
                </c:pt>
                <c:pt idx="169">
                  <c:v>3.3661732987145827</c:v>
                </c:pt>
                <c:pt idx="170">
                  <c:v>-4.8373225278318106</c:v>
                </c:pt>
                <c:pt idx="171">
                  <c:v>-4.2368633196595713</c:v>
                </c:pt>
                <c:pt idx="172">
                  <c:v>2.8700693541318509</c:v>
                </c:pt>
                <c:pt idx="173">
                  <c:v>3.3646841921636015</c:v>
                </c:pt>
                <c:pt idx="174">
                  <c:v>2.5884609053530783</c:v>
                </c:pt>
                <c:pt idx="175" formatCode="General">
                  <c:v>3.1068786477501535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A7-4F47-ABDA-B1F0E6827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228432"/>
        <c:axId val="1025619536"/>
      </c:scatterChart>
      <c:valAx>
        <c:axId val="1027228432"/>
        <c:scaling>
          <c:orientation val="minMax"/>
          <c:max val="1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19536"/>
        <c:crosses val="autoZero"/>
        <c:crossBetween val="midCat"/>
        <c:majorUnit val="1"/>
      </c:valAx>
      <c:valAx>
        <c:axId val="1025619536"/>
        <c:scaling>
          <c:orientation val="minMax"/>
          <c:max val="12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22843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Nodal Prices of Wind Generator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Nodes'!$G$3:$G$178</c:f>
              <c:numCache>
                <c:formatCode>General</c:formatCode>
                <c:ptCount val="176"/>
                <c:pt idx="0">
                  <c:v>10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10</c:v>
                </c:pt>
                <c:pt idx="7">
                  <c:v>1</c:v>
                </c:pt>
                <c:pt idx="8">
                  <c:v>7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4</c:v>
                </c:pt>
                <c:pt idx="26">
                  <c:v>1</c:v>
                </c:pt>
                <c:pt idx="27">
                  <c:v>11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6</c:v>
                </c:pt>
                <c:pt idx="35">
                  <c:v>1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13</c:v>
                </c:pt>
                <c:pt idx="47">
                  <c:v>6</c:v>
                </c:pt>
                <c:pt idx="48">
                  <c:v>1</c:v>
                </c:pt>
                <c:pt idx="49">
                  <c:v>7</c:v>
                </c:pt>
                <c:pt idx="50">
                  <c:v>5</c:v>
                </c:pt>
                <c:pt idx="51">
                  <c:v>2</c:v>
                </c:pt>
                <c:pt idx="52">
                  <c:v>11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9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14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13</c:v>
                </c:pt>
                <c:pt idx="66">
                  <c:v>1</c:v>
                </c:pt>
                <c:pt idx="67">
                  <c:v>6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11</c:v>
                </c:pt>
                <c:pt idx="78">
                  <c:v>7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14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1</c:v>
                </c:pt>
                <c:pt idx="96">
                  <c:v>5</c:v>
                </c:pt>
                <c:pt idx="97">
                  <c:v>11</c:v>
                </c:pt>
                <c:pt idx="98">
                  <c:v>6</c:v>
                </c:pt>
                <c:pt idx="99">
                  <c:v>2</c:v>
                </c:pt>
                <c:pt idx="100">
                  <c:v>5</c:v>
                </c:pt>
                <c:pt idx="101">
                  <c:v>11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9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13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0">
                  <c:v>2</c:v>
                </c:pt>
                <c:pt idx="121">
                  <c:v>13</c:v>
                </c:pt>
                <c:pt idx="122">
                  <c:v>9</c:v>
                </c:pt>
                <c:pt idx="123">
                  <c:v>13</c:v>
                </c:pt>
                <c:pt idx="124">
                  <c:v>8</c:v>
                </c:pt>
                <c:pt idx="125">
                  <c:v>1</c:v>
                </c:pt>
                <c:pt idx="126">
                  <c:v>1</c:v>
                </c:pt>
                <c:pt idx="127">
                  <c:v>10</c:v>
                </c:pt>
                <c:pt idx="128">
                  <c:v>7</c:v>
                </c:pt>
                <c:pt idx="129">
                  <c:v>10</c:v>
                </c:pt>
                <c:pt idx="130">
                  <c:v>6</c:v>
                </c:pt>
                <c:pt idx="131">
                  <c:v>9</c:v>
                </c:pt>
                <c:pt idx="132">
                  <c:v>5</c:v>
                </c:pt>
                <c:pt idx="133">
                  <c:v>14</c:v>
                </c:pt>
                <c:pt idx="134">
                  <c:v>11</c:v>
                </c:pt>
                <c:pt idx="135">
                  <c:v>5</c:v>
                </c:pt>
                <c:pt idx="136">
                  <c:v>9</c:v>
                </c:pt>
                <c:pt idx="137">
                  <c:v>1</c:v>
                </c:pt>
                <c:pt idx="138">
                  <c:v>7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2</c:v>
                </c:pt>
                <c:pt idx="151">
                  <c:v>10</c:v>
                </c:pt>
                <c:pt idx="152">
                  <c:v>7</c:v>
                </c:pt>
                <c:pt idx="153">
                  <c:v>7</c:v>
                </c:pt>
                <c:pt idx="154">
                  <c:v>2</c:v>
                </c:pt>
                <c:pt idx="155">
                  <c:v>10</c:v>
                </c:pt>
                <c:pt idx="156">
                  <c:v>7</c:v>
                </c:pt>
                <c:pt idx="157">
                  <c:v>12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11</c:v>
                </c:pt>
                <c:pt idx="171">
                  <c:v>13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</c:numCache>
            </c:numRef>
          </c:xVal>
          <c:yVal>
            <c:numRef>
              <c:f>'Relevant Nodes'!$N$3:$N$178</c:f>
              <c:numCache>
                <c:formatCode>General</c:formatCode>
                <c:ptCount val="176"/>
                <c:pt idx="0">
                  <c:v>-4.8038725230652197</c:v>
                </c:pt>
                <c:pt idx="1">
                  <c:v>25.413740602210254</c:v>
                </c:pt>
                <c:pt idx="2">
                  <c:v>25.604875552571933</c:v>
                </c:pt>
                <c:pt idx="3">
                  <c:v>24.124817945732293</c:v>
                </c:pt>
                <c:pt idx="4">
                  <c:v>14.80118815140187</c:v>
                </c:pt>
                <c:pt idx="5">
                  <c:v>16.206305958540156</c:v>
                </c:pt>
                <c:pt idx="6">
                  <c:v>-3.9021065921945288</c:v>
                </c:pt>
                <c:pt idx="7">
                  <c:v>23.373377662460683</c:v>
                </c:pt>
                <c:pt idx="8">
                  <c:v>0.34637831103409006</c:v>
                </c:pt>
                <c:pt idx="9">
                  <c:v>0.24498256878640309</c:v>
                </c:pt>
                <c:pt idx="10">
                  <c:v>15.115144161435069</c:v>
                </c:pt>
                <c:pt idx="11">
                  <c:v>15.115144161434969</c:v>
                </c:pt>
                <c:pt idx="12">
                  <c:v>14.079051834769114</c:v>
                </c:pt>
                <c:pt idx="13">
                  <c:v>13.711805738996041</c:v>
                </c:pt>
                <c:pt idx="14">
                  <c:v>5.6903956509039997</c:v>
                </c:pt>
                <c:pt idx="15">
                  <c:v>0.85748039554180322</c:v>
                </c:pt>
                <c:pt idx="16">
                  <c:v>-0.25515340976522388</c:v>
                </c:pt>
                <c:pt idx="17">
                  <c:v>0.71026198449545941</c:v>
                </c:pt>
                <c:pt idx="18">
                  <c:v>0.85016149265538221</c:v>
                </c:pt>
                <c:pt idx="19">
                  <c:v>0.44770986345891572</c:v>
                </c:pt>
                <c:pt idx="20">
                  <c:v>0.44770986345891572</c:v>
                </c:pt>
                <c:pt idx="21">
                  <c:v>0.23641052442189833</c:v>
                </c:pt>
                <c:pt idx="22">
                  <c:v>-0.55930559647493228</c:v>
                </c:pt>
                <c:pt idx="23">
                  <c:v>1.308429436115653</c:v>
                </c:pt>
                <c:pt idx="24">
                  <c:v>-4.7411946693690759</c:v>
                </c:pt>
                <c:pt idx="25">
                  <c:v>0.8495615439999824</c:v>
                </c:pt>
                <c:pt idx="26">
                  <c:v>33.073587446363035</c:v>
                </c:pt>
                <c:pt idx="27">
                  <c:v>1.2254720556000249</c:v>
                </c:pt>
                <c:pt idx="28">
                  <c:v>20.165418467971584</c:v>
                </c:pt>
                <c:pt idx="29">
                  <c:v>20.165418467971584</c:v>
                </c:pt>
                <c:pt idx="30">
                  <c:v>11.501751440020774</c:v>
                </c:pt>
                <c:pt idx="31">
                  <c:v>11.501751440020774</c:v>
                </c:pt>
                <c:pt idx="32">
                  <c:v>12.45236269241143</c:v>
                </c:pt>
                <c:pt idx="33">
                  <c:v>25.3658759454656</c:v>
                </c:pt>
                <c:pt idx="34">
                  <c:v>0.4258113639941854</c:v>
                </c:pt>
                <c:pt idx="35">
                  <c:v>27.316144988452727</c:v>
                </c:pt>
                <c:pt idx="36">
                  <c:v>0.64722052906722083</c:v>
                </c:pt>
                <c:pt idx="37">
                  <c:v>4.7195687430020825E-2</c:v>
                </c:pt>
                <c:pt idx="38">
                  <c:v>-1.5362919672419586</c:v>
                </c:pt>
                <c:pt idx="39">
                  <c:v>-1.2403002008802846</c:v>
                </c:pt>
                <c:pt idx="40">
                  <c:v>30.628789138653485</c:v>
                </c:pt>
                <c:pt idx="41">
                  <c:v>17.108898533553969</c:v>
                </c:pt>
                <c:pt idx="42">
                  <c:v>11.212884044540086</c:v>
                </c:pt>
                <c:pt idx="43">
                  <c:v>25.604875552571947</c:v>
                </c:pt>
                <c:pt idx="44">
                  <c:v>25.604875552571947</c:v>
                </c:pt>
                <c:pt idx="45">
                  <c:v>15.115144161434969</c:v>
                </c:pt>
                <c:pt idx="46">
                  <c:v>-1.2755823432445674</c:v>
                </c:pt>
                <c:pt idx="47">
                  <c:v>0.93997425866905748</c:v>
                </c:pt>
                <c:pt idx="48">
                  <c:v>37.72477472022166</c:v>
                </c:pt>
                <c:pt idx="49">
                  <c:v>-0.69507265349700253</c:v>
                </c:pt>
                <c:pt idx="50">
                  <c:v>0.94233388385966554</c:v>
                </c:pt>
                <c:pt idx="51">
                  <c:v>11.873404867949029</c:v>
                </c:pt>
                <c:pt idx="52">
                  <c:v>1.0562937927545064</c:v>
                </c:pt>
                <c:pt idx="53">
                  <c:v>15.115144161435069</c:v>
                </c:pt>
                <c:pt idx="54">
                  <c:v>15.115144161435069</c:v>
                </c:pt>
                <c:pt idx="55">
                  <c:v>25.3658759454656</c:v>
                </c:pt>
                <c:pt idx="56">
                  <c:v>-0.11831698308559956</c:v>
                </c:pt>
                <c:pt idx="57">
                  <c:v>27.767977428138494</c:v>
                </c:pt>
                <c:pt idx="58">
                  <c:v>21.521707264211081</c:v>
                </c:pt>
                <c:pt idx="59">
                  <c:v>9.0301520004512579</c:v>
                </c:pt>
                <c:pt idx="60">
                  <c:v>-1.885762622285442</c:v>
                </c:pt>
                <c:pt idx="61">
                  <c:v>25.214250974348996</c:v>
                </c:pt>
                <c:pt idx="62">
                  <c:v>25.214250974348996</c:v>
                </c:pt>
                <c:pt idx="63">
                  <c:v>11.378251450009786</c:v>
                </c:pt>
                <c:pt idx="64">
                  <c:v>24.223841601115819</c:v>
                </c:pt>
                <c:pt idx="65">
                  <c:v>-1.2792998255896513</c:v>
                </c:pt>
                <c:pt idx="66">
                  <c:v>22.888729103176772</c:v>
                </c:pt>
                <c:pt idx="67">
                  <c:v>0.10822257946087739</c:v>
                </c:pt>
                <c:pt idx="68">
                  <c:v>1.9289133806523069</c:v>
                </c:pt>
                <c:pt idx="69">
                  <c:v>20.886664357464646</c:v>
                </c:pt>
                <c:pt idx="70">
                  <c:v>25.365875945465671</c:v>
                </c:pt>
                <c:pt idx="71">
                  <c:v>12.45236269241143</c:v>
                </c:pt>
                <c:pt idx="72">
                  <c:v>23.373500322685114</c:v>
                </c:pt>
                <c:pt idx="73">
                  <c:v>23.378373489429464</c:v>
                </c:pt>
                <c:pt idx="74">
                  <c:v>15.115144161435069</c:v>
                </c:pt>
                <c:pt idx="75">
                  <c:v>15.115144161435069</c:v>
                </c:pt>
                <c:pt idx="76">
                  <c:v>32.781995742789235</c:v>
                </c:pt>
                <c:pt idx="77">
                  <c:v>1.1740876664446616</c:v>
                </c:pt>
                <c:pt idx="78">
                  <c:v>-0.35256069992124756</c:v>
                </c:pt>
                <c:pt idx="79">
                  <c:v>20.835559085423576</c:v>
                </c:pt>
                <c:pt idx="80">
                  <c:v>20.601936494019473</c:v>
                </c:pt>
                <c:pt idx="81">
                  <c:v>15.132731212952233</c:v>
                </c:pt>
                <c:pt idx="82">
                  <c:v>4.1930842163872706</c:v>
                </c:pt>
                <c:pt idx="83">
                  <c:v>4.1930842163872706</c:v>
                </c:pt>
                <c:pt idx="84">
                  <c:v>17.429979292076958</c:v>
                </c:pt>
                <c:pt idx="85">
                  <c:v>10.424215160015928</c:v>
                </c:pt>
                <c:pt idx="86">
                  <c:v>6.7941221685083928</c:v>
                </c:pt>
                <c:pt idx="87">
                  <c:v>4.5840104212586672</c:v>
                </c:pt>
                <c:pt idx="88">
                  <c:v>0.93717599556187881</c:v>
                </c:pt>
                <c:pt idx="89">
                  <c:v>3.774769273556589</c:v>
                </c:pt>
                <c:pt idx="90">
                  <c:v>-0.18226544818512877</c:v>
                </c:pt>
                <c:pt idx="91">
                  <c:v>-1.779883951176809</c:v>
                </c:pt>
                <c:pt idx="92">
                  <c:v>15.810768831230735</c:v>
                </c:pt>
                <c:pt idx="93">
                  <c:v>0.87438579965655028</c:v>
                </c:pt>
                <c:pt idx="94">
                  <c:v>4.603185388095131</c:v>
                </c:pt>
                <c:pt idx="95">
                  <c:v>23.373500322685075</c:v>
                </c:pt>
                <c:pt idx="96">
                  <c:v>0.50017754006688653</c:v>
                </c:pt>
                <c:pt idx="97">
                  <c:v>1.1499231945440795</c:v>
                </c:pt>
                <c:pt idx="98">
                  <c:v>1.5376015728026904</c:v>
                </c:pt>
                <c:pt idx="99">
                  <c:v>14.801188151401838</c:v>
                </c:pt>
                <c:pt idx="100">
                  <c:v>0.89957188879388339</c:v>
                </c:pt>
                <c:pt idx="101">
                  <c:v>1.054591303635023</c:v>
                </c:pt>
                <c:pt idx="102">
                  <c:v>25.604875552571933</c:v>
                </c:pt>
                <c:pt idx="103">
                  <c:v>4.1930842163872706</c:v>
                </c:pt>
                <c:pt idx="104">
                  <c:v>-2.1583940294914052</c:v>
                </c:pt>
                <c:pt idx="105">
                  <c:v>1.694339582572046</c:v>
                </c:pt>
                <c:pt idx="106">
                  <c:v>20.886664357464646</c:v>
                </c:pt>
                <c:pt idx="107">
                  <c:v>27.316144988452663</c:v>
                </c:pt>
                <c:pt idx="108">
                  <c:v>27.31614498845266</c:v>
                </c:pt>
                <c:pt idx="109">
                  <c:v>14.801188151401838</c:v>
                </c:pt>
                <c:pt idx="110">
                  <c:v>-1.2410396869427587</c:v>
                </c:pt>
                <c:pt idx="111">
                  <c:v>3.7060596693135599</c:v>
                </c:pt>
                <c:pt idx="112">
                  <c:v>23.373377662460683</c:v>
                </c:pt>
                <c:pt idx="113">
                  <c:v>10.424215160015928</c:v>
                </c:pt>
                <c:pt idx="114">
                  <c:v>27.316144988452713</c:v>
                </c:pt>
                <c:pt idx="115">
                  <c:v>27.316144988452734</c:v>
                </c:pt>
                <c:pt idx="116">
                  <c:v>39.274079311244492</c:v>
                </c:pt>
                <c:pt idx="117">
                  <c:v>38.858128438804826</c:v>
                </c:pt>
                <c:pt idx="118">
                  <c:v>22.888609560106492</c:v>
                </c:pt>
                <c:pt idx="119">
                  <c:v>0.4495688540329501</c:v>
                </c:pt>
                <c:pt idx="120">
                  <c:v>15.115144161434969</c:v>
                </c:pt>
                <c:pt idx="121">
                  <c:v>-2.6043247784952679</c:v>
                </c:pt>
                <c:pt idx="122">
                  <c:v>0.58242851549242902</c:v>
                </c:pt>
                <c:pt idx="123">
                  <c:v>-1.2249951126714858</c:v>
                </c:pt>
                <c:pt idx="124">
                  <c:v>-0.80366914506567266</c:v>
                </c:pt>
                <c:pt idx="125">
                  <c:v>27.316294806644571</c:v>
                </c:pt>
                <c:pt idx="126">
                  <c:v>20.734314929332132</c:v>
                </c:pt>
                <c:pt idx="127">
                  <c:v>-4.3180181001237976</c:v>
                </c:pt>
                <c:pt idx="128">
                  <c:v>-0.69515915253144234</c:v>
                </c:pt>
                <c:pt idx="129">
                  <c:v>-4.3956945645342538</c:v>
                </c:pt>
                <c:pt idx="130">
                  <c:v>0.63499572345504074</c:v>
                </c:pt>
                <c:pt idx="131">
                  <c:v>0.18345206456102126</c:v>
                </c:pt>
                <c:pt idx="132">
                  <c:v>0.93717599556187881</c:v>
                </c:pt>
                <c:pt idx="133">
                  <c:v>-1.7461315011595273</c:v>
                </c:pt>
                <c:pt idx="134">
                  <c:v>1.4588877492096999</c:v>
                </c:pt>
                <c:pt idx="135">
                  <c:v>0.81176178375461383</c:v>
                </c:pt>
                <c:pt idx="136">
                  <c:v>1.2773475143503463</c:v>
                </c:pt>
                <c:pt idx="137">
                  <c:v>19.693310232073024</c:v>
                </c:pt>
                <c:pt idx="138">
                  <c:v>0.28649992460824175</c:v>
                </c:pt>
                <c:pt idx="139">
                  <c:v>3.3520691844795545</c:v>
                </c:pt>
                <c:pt idx="140">
                  <c:v>3.3145973500755126</c:v>
                </c:pt>
                <c:pt idx="141">
                  <c:v>-0.2545015709173476</c:v>
                </c:pt>
                <c:pt idx="142">
                  <c:v>6.1470288442912153</c:v>
                </c:pt>
                <c:pt idx="143">
                  <c:v>32.026121530463655</c:v>
                </c:pt>
                <c:pt idx="144">
                  <c:v>22.396705695455775</c:v>
                </c:pt>
                <c:pt idx="145">
                  <c:v>36.267806949743395</c:v>
                </c:pt>
                <c:pt idx="146">
                  <c:v>-0.43383026695939564</c:v>
                </c:pt>
                <c:pt idx="147">
                  <c:v>0.20349084115198487</c:v>
                </c:pt>
                <c:pt idx="148">
                  <c:v>0.2092028210487899</c:v>
                </c:pt>
                <c:pt idx="149">
                  <c:v>0.73005277262987955</c:v>
                </c:pt>
                <c:pt idx="150">
                  <c:v>10.814102963795492</c:v>
                </c:pt>
                <c:pt idx="151">
                  <c:v>-4.7025378340414044</c:v>
                </c:pt>
                <c:pt idx="152">
                  <c:v>0.30217766710133021</c:v>
                </c:pt>
                <c:pt idx="153">
                  <c:v>0.14555109017737455</c:v>
                </c:pt>
                <c:pt idx="154">
                  <c:v>11.212884044540107</c:v>
                </c:pt>
                <c:pt idx="155">
                  <c:v>-4.6930671588281063</c:v>
                </c:pt>
                <c:pt idx="156">
                  <c:v>-0.83894679858354415</c:v>
                </c:pt>
                <c:pt idx="157">
                  <c:v>-1.262154119569789</c:v>
                </c:pt>
                <c:pt idx="158">
                  <c:v>15.310968018004196</c:v>
                </c:pt>
                <c:pt idx="159">
                  <c:v>15.310968018004196</c:v>
                </c:pt>
                <c:pt idx="160">
                  <c:v>0.93997425866905748</c:v>
                </c:pt>
                <c:pt idx="161">
                  <c:v>23.378373489429464</c:v>
                </c:pt>
                <c:pt idx="162">
                  <c:v>20.199072259565714</c:v>
                </c:pt>
                <c:pt idx="163">
                  <c:v>21.772473831234414</c:v>
                </c:pt>
                <c:pt idx="164">
                  <c:v>21.772473831234414</c:v>
                </c:pt>
                <c:pt idx="165">
                  <c:v>39.00310728262577</c:v>
                </c:pt>
                <c:pt idx="166">
                  <c:v>12.45236269241143</c:v>
                </c:pt>
                <c:pt idx="167">
                  <c:v>12.45236269241143</c:v>
                </c:pt>
                <c:pt idx="168">
                  <c:v>23.373212947026062</c:v>
                </c:pt>
                <c:pt idx="169">
                  <c:v>20.078781059579327</c:v>
                </c:pt>
                <c:pt idx="170">
                  <c:v>1.5555948161156528</c:v>
                </c:pt>
                <c:pt idx="171">
                  <c:v>-0.9039624099849598</c:v>
                </c:pt>
                <c:pt idx="172">
                  <c:v>25.3658759454656</c:v>
                </c:pt>
                <c:pt idx="173">
                  <c:v>20.734314929332132</c:v>
                </c:pt>
                <c:pt idx="174">
                  <c:v>25.214250974348996</c:v>
                </c:pt>
                <c:pt idx="175">
                  <c:v>80.390342600167813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84-4887-A731-33BBCA3C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032"/>
        <c:axId val="369158688"/>
      </c:scatterChart>
      <c:valAx>
        <c:axId val="369158032"/>
        <c:scaling>
          <c:orientation val="minMax"/>
          <c:max val="1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688"/>
        <c:crosses val="autoZero"/>
        <c:crossBetween val="midCat"/>
        <c:majorUnit val="1"/>
      </c:valAx>
      <c:valAx>
        <c:axId val="369158688"/>
        <c:scaling>
          <c:orientation val="minMax"/>
          <c:max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Nodal Prices of CCGT Generator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Nodes'!$G$3:$G$178</c:f>
              <c:numCache>
                <c:formatCode>General</c:formatCode>
                <c:ptCount val="176"/>
                <c:pt idx="0">
                  <c:v>10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10</c:v>
                </c:pt>
                <c:pt idx="7">
                  <c:v>1</c:v>
                </c:pt>
                <c:pt idx="8">
                  <c:v>7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4</c:v>
                </c:pt>
                <c:pt idx="26">
                  <c:v>1</c:v>
                </c:pt>
                <c:pt idx="27">
                  <c:v>11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6</c:v>
                </c:pt>
                <c:pt idx="35">
                  <c:v>1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13</c:v>
                </c:pt>
                <c:pt idx="47">
                  <c:v>6</c:v>
                </c:pt>
                <c:pt idx="48">
                  <c:v>1</c:v>
                </c:pt>
                <c:pt idx="49">
                  <c:v>7</c:v>
                </c:pt>
                <c:pt idx="50">
                  <c:v>5</c:v>
                </c:pt>
                <c:pt idx="51">
                  <c:v>2</c:v>
                </c:pt>
                <c:pt idx="52">
                  <c:v>11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9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14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13</c:v>
                </c:pt>
                <c:pt idx="66">
                  <c:v>1</c:v>
                </c:pt>
                <c:pt idx="67">
                  <c:v>6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11</c:v>
                </c:pt>
                <c:pt idx="78">
                  <c:v>7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14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1</c:v>
                </c:pt>
                <c:pt idx="96">
                  <c:v>5</c:v>
                </c:pt>
                <c:pt idx="97">
                  <c:v>11</c:v>
                </c:pt>
                <c:pt idx="98">
                  <c:v>6</c:v>
                </c:pt>
                <c:pt idx="99">
                  <c:v>2</c:v>
                </c:pt>
                <c:pt idx="100">
                  <c:v>5</c:v>
                </c:pt>
                <c:pt idx="101">
                  <c:v>11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9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13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0">
                  <c:v>2</c:v>
                </c:pt>
                <c:pt idx="121">
                  <c:v>13</c:v>
                </c:pt>
                <c:pt idx="122">
                  <c:v>9</c:v>
                </c:pt>
                <c:pt idx="123">
                  <c:v>13</c:v>
                </c:pt>
                <c:pt idx="124">
                  <c:v>8</c:v>
                </c:pt>
                <c:pt idx="125">
                  <c:v>1</c:v>
                </c:pt>
                <c:pt idx="126">
                  <c:v>1</c:v>
                </c:pt>
                <c:pt idx="127">
                  <c:v>10</c:v>
                </c:pt>
                <c:pt idx="128">
                  <c:v>7</c:v>
                </c:pt>
                <c:pt idx="129">
                  <c:v>10</c:v>
                </c:pt>
                <c:pt idx="130">
                  <c:v>6</c:v>
                </c:pt>
                <c:pt idx="131">
                  <c:v>9</c:v>
                </c:pt>
                <c:pt idx="132">
                  <c:v>5</c:v>
                </c:pt>
                <c:pt idx="133">
                  <c:v>14</c:v>
                </c:pt>
                <c:pt idx="134">
                  <c:v>11</c:v>
                </c:pt>
                <c:pt idx="135">
                  <c:v>5</c:v>
                </c:pt>
                <c:pt idx="136">
                  <c:v>9</c:v>
                </c:pt>
                <c:pt idx="137">
                  <c:v>1</c:v>
                </c:pt>
                <c:pt idx="138">
                  <c:v>7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2</c:v>
                </c:pt>
                <c:pt idx="151">
                  <c:v>10</c:v>
                </c:pt>
                <c:pt idx="152">
                  <c:v>7</c:v>
                </c:pt>
                <c:pt idx="153">
                  <c:v>7</c:v>
                </c:pt>
                <c:pt idx="154">
                  <c:v>2</c:v>
                </c:pt>
                <c:pt idx="155">
                  <c:v>10</c:v>
                </c:pt>
                <c:pt idx="156">
                  <c:v>7</c:v>
                </c:pt>
                <c:pt idx="157">
                  <c:v>12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11</c:v>
                </c:pt>
                <c:pt idx="171">
                  <c:v>13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</c:numCache>
            </c:numRef>
          </c:xVal>
          <c:yVal>
            <c:numRef>
              <c:f>'Relevant Nodes'!$O$3:$O$178</c:f>
              <c:numCache>
                <c:formatCode>General</c:formatCode>
                <c:ptCount val="176"/>
                <c:pt idx="0">
                  <c:v>4.1357051586550693</c:v>
                </c:pt>
                <c:pt idx="1">
                  <c:v>23.212156465079737</c:v>
                </c:pt>
                <c:pt idx="2">
                  <c:v>22.518361713111531</c:v>
                </c:pt>
                <c:pt idx="3">
                  <c:v>22.347353126379897</c:v>
                </c:pt>
                <c:pt idx="4">
                  <c:v>14.402400843189916</c:v>
                </c:pt>
                <c:pt idx="5">
                  <c:v>15.485638998949138</c:v>
                </c:pt>
                <c:pt idx="6">
                  <c:v>4.4351463097706159</c:v>
                </c:pt>
                <c:pt idx="7">
                  <c:v>20.528320580427749</c:v>
                </c:pt>
                <c:pt idx="8">
                  <c:v>3.131436617747521</c:v>
                </c:pt>
                <c:pt idx="9">
                  <c:v>3.148941093652645</c:v>
                </c:pt>
                <c:pt idx="10">
                  <c:v>14.644436868617996</c:v>
                </c:pt>
                <c:pt idx="11">
                  <c:v>14.644436868617912</c:v>
                </c:pt>
                <c:pt idx="12">
                  <c:v>13.843238471110787</c:v>
                </c:pt>
                <c:pt idx="13">
                  <c:v>13.522685385008071</c:v>
                </c:pt>
                <c:pt idx="14">
                  <c:v>8.4159648652276875</c:v>
                </c:pt>
                <c:pt idx="15">
                  <c:v>3.6130996065730088</c:v>
                </c:pt>
                <c:pt idx="16">
                  <c:v>-4.8025592724889261</c:v>
                </c:pt>
                <c:pt idx="17">
                  <c:v>-1.6824608261470677</c:v>
                </c:pt>
                <c:pt idx="18">
                  <c:v>-0.65943175746667038</c:v>
                </c:pt>
                <c:pt idx="19">
                  <c:v>-1.5348324454503408</c:v>
                </c:pt>
                <c:pt idx="20">
                  <c:v>-1.5280103565329259</c:v>
                </c:pt>
                <c:pt idx="21">
                  <c:v>0.9060904998445849</c:v>
                </c:pt>
                <c:pt idx="22">
                  <c:v>1.5843914466372055</c:v>
                </c:pt>
                <c:pt idx="23">
                  <c:v>-2.9683000839977902</c:v>
                </c:pt>
                <c:pt idx="24">
                  <c:v>2.7144844092745974</c:v>
                </c:pt>
                <c:pt idx="25">
                  <c:v>3.1983061422905603</c:v>
                </c:pt>
                <c:pt idx="26">
                  <c:v>27.952351803872951</c:v>
                </c:pt>
                <c:pt idx="27">
                  <c:v>-3.1289838003394026</c:v>
                </c:pt>
                <c:pt idx="28">
                  <c:v>19.651749322215849</c:v>
                </c:pt>
                <c:pt idx="29">
                  <c:v>19.651749322215849</c:v>
                </c:pt>
                <c:pt idx="30">
                  <c:v>11.817700240589698</c:v>
                </c:pt>
                <c:pt idx="31">
                  <c:v>11.817700240589698</c:v>
                </c:pt>
                <c:pt idx="32">
                  <c:v>12.589185794809008</c:v>
                </c:pt>
                <c:pt idx="33">
                  <c:v>21.942276143653931</c:v>
                </c:pt>
                <c:pt idx="34">
                  <c:v>2.9565149031839706</c:v>
                </c:pt>
                <c:pt idx="35">
                  <c:v>23.804931357395233</c:v>
                </c:pt>
                <c:pt idx="36">
                  <c:v>-2.7179221635911692</c:v>
                </c:pt>
                <c:pt idx="37">
                  <c:v>4.3982857083253162</c:v>
                </c:pt>
                <c:pt idx="38">
                  <c:v>4.3788182717599877E-2</c:v>
                </c:pt>
                <c:pt idx="39">
                  <c:v>-1.6695406824344883</c:v>
                </c:pt>
                <c:pt idx="40">
                  <c:v>27.389152645774558</c:v>
                </c:pt>
                <c:pt idx="41">
                  <c:v>17.448234125528597</c:v>
                </c:pt>
                <c:pt idx="42">
                  <c:v>11.883715360184176</c:v>
                </c:pt>
                <c:pt idx="43">
                  <c:v>22.518361713111556</c:v>
                </c:pt>
                <c:pt idx="44">
                  <c:v>22.518361713111556</c:v>
                </c:pt>
                <c:pt idx="45">
                  <c:v>14.644436868617912</c:v>
                </c:pt>
                <c:pt idx="46">
                  <c:v>-2.5844601976144164</c:v>
                </c:pt>
                <c:pt idx="47">
                  <c:v>5.1677084989220683</c:v>
                </c:pt>
                <c:pt idx="48">
                  <c:v>31.11203600638277</c:v>
                </c:pt>
                <c:pt idx="49">
                  <c:v>1.731239820245384</c:v>
                </c:pt>
                <c:pt idx="50">
                  <c:v>5.428485800249355</c:v>
                </c:pt>
                <c:pt idx="51">
                  <c:v>11.398592470214288</c:v>
                </c:pt>
                <c:pt idx="52">
                  <c:v>-3.1778072909755308</c:v>
                </c:pt>
                <c:pt idx="53">
                  <c:v>14.644436868617996</c:v>
                </c:pt>
                <c:pt idx="54">
                  <c:v>14.644436868617996</c:v>
                </c:pt>
                <c:pt idx="55">
                  <c:v>21.942276143653931</c:v>
                </c:pt>
                <c:pt idx="56">
                  <c:v>0.5742012662602114</c:v>
                </c:pt>
                <c:pt idx="57">
                  <c:v>23.832551653243357</c:v>
                </c:pt>
                <c:pt idx="58">
                  <c:v>20.412344542448345</c:v>
                </c:pt>
                <c:pt idx="59">
                  <c:v>9.4336498886390849</c:v>
                </c:pt>
                <c:pt idx="60">
                  <c:v>-4.7115241624947437</c:v>
                </c:pt>
                <c:pt idx="61">
                  <c:v>21.546663242207792</c:v>
                </c:pt>
                <c:pt idx="62">
                  <c:v>21.546663242207792</c:v>
                </c:pt>
                <c:pt idx="63">
                  <c:v>11.979072802777164</c:v>
                </c:pt>
                <c:pt idx="64">
                  <c:v>21.174523569667961</c:v>
                </c:pt>
                <c:pt idx="65">
                  <c:v>-6.0633970069835375</c:v>
                </c:pt>
                <c:pt idx="66">
                  <c:v>21.41187747799459</c:v>
                </c:pt>
                <c:pt idx="67">
                  <c:v>4.1249342102587656</c:v>
                </c:pt>
                <c:pt idx="68">
                  <c:v>4.811888242428207</c:v>
                </c:pt>
                <c:pt idx="69">
                  <c:v>20.170111025367394</c:v>
                </c:pt>
                <c:pt idx="70">
                  <c:v>21.942276143654009</c:v>
                </c:pt>
                <c:pt idx="71">
                  <c:v>12.589185794809016</c:v>
                </c:pt>
                <c:pt idx="72">
                  <c:v>20.528412806738842</c:v>
                </c:pt>
                <c:pt idx="73">
                  <c:v>20.532076864864329</c:v>
                </c:pt>
                <c:pt idx="74">
                  <c:v>14.644436868617996</c:v>
                </c:pt>
                <c:pt idx="75">
                  <c:v>14.644436868617996</c:v>
                </c:pt>
                <c:pt idx="76">
                  <c:v>27.484307303901588</c:v>
                </c:pt>
                <c:pt idx="77">
                  <c:v>-2.4601227363702178</c:v>
                </c:pt>
                <c:pt idx="78">
                  <c:v>0.66865114325037955</c:v>
                </c:pt>
                <c:pt idx="79">
                  <c:v>18.730476874377686</c:v>
                </c:pt>
                <c:pt idx="80">
                  <c:v>18.504066896316068</c:v>
                </c:pt>
                <c:pt idx="81">
                  <c:v>14.55564244827281</c:v>
                </c:pt>
                <c:pt idx="82">
                  <c:v>7.8810567754660816</c:v>
                </c:pt>
                <c:pt idx="83">
                  <c:v>7.8681002078337237</c:v>
                </c:pt>
                <c:pt idx="84">
                  <c:v>15.928893824387069</c:v>
                </c:pt>
                <c:pt idx="85">
                  <c:v>10.955556015936819</c:v>
                </c:pt>
                <c:pt idx="86">
                  <c:v>9.5917100500019803</c:v>
                </c:pt>
                <c:pt idx="87">
                  <c:v>7.9871993523527038</c:v>
                </c:pt>
                <c:pt idx="88">
                  <c:v>6.1107118564432445</c:v>
                </c:pt>
                <c:pt idx="89">
                  <c:v>6.2480033346878834</c:v>
                </c:pt>
                <c:pt idx="90">
                  <c:v>4.6941705305472272</c:v>
                </c:pt>
                <c:pt idx="91">
                  <c:v>-3.1446310421583394</c:v>
                </c:pt>
                <c:pt idx="92">
                  <c:v>15.510685618984244</c:v>
                </c:pt>
                <c:pt idx="93">
                  <c:v>5.5862593482313692</c:v>
                </c:pt>
                <c:pt idx="94">
                  <c:v>7.1731579524588129</c:v>
                </c:pt>
                <c:pt idx="95">
                  <c:v>21.13972444563019</c:v>
                </c:pt>
                <c:pt idx="96">
                  <c:v>4.9365967234252279</c:v>
                </c:pt>
                <c:pt idx="97">
                  <c:v>-3.2760717321109114</c:v>
                </c:pt>
                <c:pt idx="98">
                  <c:v>4.4624773944463234</c:v>
                </c:pt>
                <c:pt idx="99">
                  <c:v>14.402400843189913</c:v>
                </c:pt>
                <c:pt idx="100">
                  <c:v>5.6298844731004296</c:v>
                </c:pt>
                <c:pt idx="101">
                  <c:v>-2.6707531388114991</c:v>
                </c:pt>
                <c:pt idx="102">
                  <c:v>22.518361713111531</c:v>
                </c:pt>
                <c:pt idx="103">
                  <c:v>7.7995428288141628</c:v>
                </c:pt>
                <c:pt idx="104">
                  <c:v>-3.8305039668936556</c:v>
                </c:pt>
                <c:pt idx="105">
                  <c:v>0.54643212261482343</c:v>
                </c:pt>
                <c:pt idx="106">
                  <c:v>20.170111025367394</c:v>
                </c:pt>
                <c:pt idx="107">
                  <c:v>23.804931357395184</c:v>
                </c:pt>
                <c:pt idx="108">
                  <c:v>23.804931357395159</c:v>
                </c:pt>
                <c:pt idx="109">
                  <c:v>14.402400843189913</c:v>
                </c:pt>
                <c:pt idx="110">
                  <c:v>-5.6964298198963679</c:v>
                </c:pt>
                <c:pt idx="111">
                  <c:v>6.1736636262459523</c:v>
                </c:pt>
                <c:pt idx="112">
                  <c:v>20.528320580427749</c:v>
                </c:pt>
                <c:pt idx="113">
                  <c:v>10.955556015936819</c:v>
                </c:pt>
                <c:pt idx="114">
                  <c:v>23.804931357395176</c:v>
                </c:pt>
                <c:pt idx="115">
                  <c:v>23.804931357395208</c:v>
                </c:pt>
                <c:pt idx="116">
                  <c:v>32.603820105609579</c:v>
                </c:pt>
                <c:pt idx="117">
                  <c:v>32.630204359379611</c:v>
                </c:pt>
                <c:pt idx="118">
                  <c:v>21.411962317514032</c:v>
                </c:pt>
                <c:pt idx="119">
                  <c:v>1.874228652156513</c:v>
                </c:pt>
                <c:pt idx="120">
                  <c:v>14.644436868617912</c:v>
                </c:pt>
                <c:pt idx="121">
                  <c:v>-5.3988919899176464</c:v>
                </c:pt>
                <c:pt idx="122">
                  <c:v>0.61813743577648328</c:v>
                </c:pt>
                <c:pt idx="123">
                  <c:v>-5.4002996437947424</c:v>
                </c:pt>
                <c:pt idx="124">
                  <c:v>0.3960606396535773</c:v>
                </c:pt>
                <c:pt idx="125">
                  <c:v>23.80515117732784</c:v>
                </c:pt>
                <c:pt idx="126">
                  <c:v>18.954492437756151</c:v>
                </c:pt>
                <c:pt idx="127">
                  <c:v>6.8343553828773835</c:v>
                </c:pt>
                <c:pt idx="128">
                  <c:v>2.7490006954705768</c:v>
                </c:pt>
                <c:pt idx="129">
                  <c:v>3.3579450787748106</c:v>
                </c:pt>
                <c:pt idx="130">
                  <c:v>3.7833615333157447</c:v>
                </c:pt>
                <c:pt idx="131">
                  <c:v>-0.99860077783189904</c:v>
                </c:pt>
                <c:pt idx="132">
                  <c:v>6.1128449237623217</c:v>
                </c:pt>
                <c:pt idx="133">
                  <c:v>-1.7634559525762761E-2</c:v>
                </c:pt>
                <c:pt idx="134">
                  <c:v>-2.6765441351358259</c:v>
                </c:pt>
                <c:pt idx="135">
                  <c:v>5.7927532565734765</c:v>
                </c:pt>
                <c:pt idx="136">
                  <c:v>-4.9219054968678844E-2</c:v>
                </c:pt>
                <c:pt idx="137">
                  <c:v>19.095437842760941</c:v>
                </c:pt>
                <c:pt idx="138">
                  <c:v>2.5717405594287883</c:v>
                </c:pt>
                <c:pt idx="139">
                  <c:v>5.6900682569745964</c:v>
                </c:pt>
                <c:pt idx="140">
                  <c:v>5.6525605358701725</c:v>
                </c:pt>
                <c:pt idx="141">
                  <c:v>3.8422572250033959</c:v>
                </c:pt>
                <c:pt idx="142">
                  <c:v>8.9638085591756056</c:v>
                </c:pt>
                <c:pt idx="143">
                  <c:v>26.931694231668956</c:v>
                </c:pt>
                <c:pt idx="144">
                  <c:v>19.722519391737691</c:v>
                </c:pt>
                <c:pt idx="145">
                  <c:v>30.032204293223316</c:v>
                </c:pt>
                <c:pt idx="146">
                  <c:v>-0.52662206509034659</c:v>
                </c:pt>
                <c:pt idx="147">
                  <c:v>4.697958618972093</c:v>
                </c:pt>
                <c:pt idx="148">
                  <c:v>4.6056113946597472</c:v>
                </c:pt>
                <c:pt idx="149">
                  <c:v>5.4047725697832982</c:v>
                </c:pt>
                <c:pt idx="150">
                  <c:v>11.600703103140376</c:v>
                </c:pt>
                <c:pt idx="151">
                  <c:v>1.9374253986211234</c:v>
                </c:pt>
                <c:pt idx="152">
                  <c:v>2.3320720444927003</c:v>
                </c:pt>
                <c:pt idx="153">
                  <c:v>4.5654585052691647</c:v>
                </c:pt>
                <c:pt idx="154">
                  <c:v>11.883715360184215</c:v>
                </c:pt>
                <c:pt idx="155">
                  <c:v>1.7339604655753393</c:v>
                </c:pt>
                <c:pt idx="156">
                  <c:v>2.4255947857188671</c:v>
                </c:pt>
                <c:pt idx="157">
                  <c:v>-4.7240328310401809</c:v>
                </c:pt>
                <c:pt idx="158">
                  <c:v>14.399360957346143</c:v>
                </c:pt>
                <c:pt idx="159">
                  <c:v>14.399360957346143</c:v>
                </c:pt>
                <c:pt idx="160">
                  <c:v>6.144561298922067</c:v>
                </c:pt>
                <c:pt idx="161">
                  <c:v>20.532076864864329</c:v>
                </c:pt>
                <c:pt idx="162">
                  <c:v>17.755607508255</c:v>
                </c:pt>
                <c:pt idx="163">
                  <c:v>18.656677859023937</c:v>
                </c:pt>
                <c:pt idx="164">
                  <c:v>18.656677859023937</c:v>
                </c:pt>
                <c:pt idx="165">
                  <c:v>32.04940604704597</c:v>
                </c:pt>
                <c:pt idx="166">
                  <c:v>12.589185794809008</c:v>
                </c:pt>
                <c:pt idx="167">
                  <c:v>12.589185794809008</c:v>
                </c:pt>
                <c:pt idx="168">
                  <c:v>20.528196733459588</c:v>
                </c:pt>
                <c:pt idx="169">
                  <c:v>18.463095844308427</c:v>
                </c:pt>
                <c:pt idx="170">
                  <c:v>-2.6152373739977905</c:v>
                </c:pt>
                <c:pt idx="171">
                  <c:v>-5.528125947975159</c:v>
                </c:pt>
                <c:pt idx="172">
                  <c:v>21.942276143653931</c:v>
                </c:pt>
                <c:pt idx="173">
                  <c:v>18.954492437756151</c:v>
                </c:pt>
                <c:pt idx="174">
                  <c:v>21.546663242207792</c:v>
                </c:pt>
                <c:pt idx="175">
                  <c:v>63.551124344102902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23-45B4-8DDB-22D30B012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032"/>
        <c:axId val="369158688"/>
      </c:scatterChart>
      <c:valAx>
        <c:axId val="369158032"/>
        <c:scaling>
          <c:orientation val="minMax"/>
          <c:max val="1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688"/>
        <c:crosses val="autoZero"/>
        <c:crossBetween val="midCat"/>
        <c:majorUnit val="1"/>
      </c:valAx>
      <c:valAx>
        <c:axId val="369158688"/>
        <c:scaling>
          <c:orientation val="minMax"/>
          <c:max val="9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RPI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'Relevant Nodes'!$I$2</c:f>
              <c:strCache>
                <c:ptCount val="1"/>
                <c:pt idx="0">
                  <c:v>YR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Nodes'!$D$3:$D$178</c:f>
              <c:numCache>
                <c:formatCode>General</c:formatCode>
                <c:ptCount val="176"/>
                <c:pt idx="0">
                  <c:v>20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12</c:v>
                </c:pt>
                <c:pt idx="5">
                  <c:v>10</c:v>
                </c:pt>
                <c:pt idx="6">
                  <c:v>20</c:v>
                </c:pt>
                <c:pt idx="7">
                  <c:v>4</c:v>
                </c:pt>
                <c:pt idx="8">
                  <c:v>18</c:v>
                </c:pt>
                <c:pt idx="9">
                  <c:v>18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18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17</c:v>
                </c:pt>
                <c:pt idx="22">
                  <c:v>20</c:v>
                </c:pt>
                <c:pt idx="23">
                  <c:v>21</c:v>
                </c:pt>
                <c:pt idx="24">
                  <c:v>20</c:v>
                </c:pt>
                <c:pt idx="25">
                  <c:v>17</c:v>
                </c:pt>
                <c:pt idx="26">
                  <c:v>2</c:v>
                </c:pt>
                <c:pt idx="27">
                  <c:v>21</c:v>
                </c:pt>
                <c:pt idx="28">
                  <c:v>3</c:v>
                </c:pt>
                <c:pt idx="29">
                  <c:v>3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6</c:v>
                </c:pt>
                <c:pt idx="34">
                  <c:v>18</c:v>
                </c:pt>
                <c:pt idx="35">
                  <c:v>6</c:v>
                </c:pt>
                <c:pt idx="36">
                  <c:v>21</c:v>
                </c:pt>
                <c:pt idx="37">
                  <c:v>17</c:v>
                </c:pt>
                <c:pt idx="38">
                  <c:v>20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6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18</c:v>
                </c:pt>
                <c:pt idx="48">
                  <c:v>1</c:v>
                </c:pt>
                <c:pt idx="49">
                  <c:v>17</c:v>
                </c:pt>
                <c:pt idx="50">
                  <c:v>18</c:v>
                </c:pt>
                <c:pt idx="51">
                  <c:v>13</c:v>
                </c:pt>
                <c:pt idx="52">
                  <c:v>21</c:v>
                </c:pt>
                <c:pt idx="53">
                  <c:v>12</c:v>
                </c:pt>
                <c:pt idx="54">
                  <c:v>12</c:v>
                </c:pt>
                <c:pt idx="55">
                  <c:v>6</c:v>
                </c:pt>
                <c:pt idx="56">
                  <c:v>17</c:v>
                </c:pt>
                <c:pt idx="57">
                  <c:v>5</c:v>
                </c:pt>
                <c:pt idx="58">
                  <c:v>3</c:v>
                </c:pt>
                <c:pt idx="59">
                  <c:v>14</c:v>
                </c:pt>
                <c:pt idx="60">
                  <c:v>19</c:v>
                </c:pt>
                <c:pt idx="61">
                  <c:v>6</c:v>
                </c:pt>
                <c:pt idx="62">
                  <c:v>6</c:v>
                </c:pt>
                <c:pt idx="63">
                  <c:v>13</c:v>
                </c:pt>
                <c:pt idx="64">
                  <c:v>4</c:v>
                </c:pt>
                <c:pt idx="65">
                  <c:v>20</c:v>
                </c:pt>
                <c:pt idx="66">
                  <c:v>9</c:v>
                </c:pt>
                <c:pt idx="67">
                  <c:v>18</c:v>
                </c:pt>
                <c:pt idx="68">
                  <c:v>18</c:v>
                </c:pt>
                <c:pt idx="69">
                  <c:v>3</c:v>
                </c:pt>
                <c:pt idx="70">
                  <c:v>6</c:v>
                </c:pt>
                <c:pt idx="71">
                  <c:v>12</c:v>
                </c:pt>
                <c:pt idx="72">
                  <c:v>4</c:v>
                </c:pt>
                <c:pt idx="73">
                  <c:v>4</c:v>
                </c:pt>
                <c:pt idx="74">
                  <c:v>12</c:v>
                </c:pt>
                <c:pt idx="75">
                  <c:v>12</c:v>
                </c:pt>
                <c:pt idx="76">
                  <c:v>2</c:v>
                </c:pt>
                <c:pt idx="77">
                  <c:v>21</c:v>
                </c:pt>
                <c:pt idx="78">
                  <c:v>17</c:v>
                </c:pt>
                <c:pt idx="79">
                  <c:v>3</c:v>
                </c:pt>
                <c:pt idx="80">
                  <c:v>3</c:v>
                </c:pt>
                <c:pt idx="81">
                  <c:v>10</c:v>
                </c:pt>
                <c:pt idx="82">
                  <c:v>16</c:v>
                </c:pt>
                <c:pt idx="83">
                  <c:v>16</c:v>
                </c:pt>
                <c:pt idx="84">
                  <c:v>10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10</c:v>
                </c:pt>
                <c:pt idx="93">
                  <c:v>18</c:v>
                </c:pt>
                <c:pt idx="94">
                  <c:v>16</c:v>
                </c:pt>
                <c:pt idx="95">
                  <c:v>4</c:v>
                </c:pt>
                <c:pt idx="96">
                  <c:v>18</c:v>
                </c:pt>
                <c:pt idx="97">
                  <c:v>21</c:v>
                </c:pt>
                <c:pt idx="98">
                  <c:v>18</c:v>
                </c:pt>
                <c:pt idx="99">
                  <c:v>12</c:v>
                </c:pt>
                <c:pt idx="100">
                  <c:v>18</c:v>
                </c:pt>
                <c:pt idx="101">
                  <c:v>21</c:v>
                </c:pt>
                <c:pt idx="102">
                  <c:v>6</c:v>
                </c:pt>
                <c:pt idx="103">
                  <c:v>16</c:v>
                </c:pt>
                <c:pt idx="104">
                  <c:v>19</c:v>
                </c:pt>
                <c:pt idx="105">
                  <c:v>18</c:v>
                </c:pt>
                <c:pt idx="106">
                  <c:v>3</c:v>
                </c:pt>
                <c:pt idx="107">
                  <c:v>6</c:v>
                </c:pt>
                <c:pt idx="108">
                  <c:v>6</c:v>
                </c:pt>
                <c:pt idx="109">
                  <c:v>12</c:v>
                </c:pt>
                <c:pt idx="110">
                  <c:v>20</c:v>
                </c:pt>
                <c:pt idx="111">
                  <c:v>16</c:v>
                </c:pt>
                <c:pt idx="112">
                  <c:v>4</c:v>
                </c:pt>
                <c:pt idx="113">
                  <c:v>14</c:v>
                </c:pt>
                <c:pt idx="114">
                  <c:v>6</c:v>
                </c:pt>
                <c:pt idx="115">
                  <c:v>6</c:v>
                </c:pt>
                <c:pt idx="116">
                  <c:v>1</c:v>
                </c:pt>
                <c:pt idx="117">
                  <c:v>1</c:v>
                </c:pt>
                <c:pt idx="118">
                  <c:v>9</c:v>
                </c:pt>
                <c:pt idx="119">
                  <c:v>18</c:v>
                </c:pt>
                <c:pt idx="120">
                  <c:v>12</c:v>
                </c:pt>
                <c:pt idx="121">
                  <c:v>19</c:v>
                </c:pt>
                <c:pt idx="122">
                  <c:v>18</c:v>
                </c:pt>
                <c:pt idx="123">
                  <c:v>20</c:v>
                </c:pt>
                <c:pt idx="124">
                  <c:v>20</c:v>
                </c:pt>
                <c:pt idx="125">
                  <c:v>6</c:v>
                </c:pt>
                <c:pt idx="126">
                  <c:v>3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18</c:v>
                </c:pt>
                <c:pt idx="131">
                  <c:v>21</c:v>
                </c:pt>
                <c:pt idx="132">
                  <c:v>18</c:v>
                </c:pt>
                <c:pt idx="133">
                  <c:v>20</c:v>
                </c:pt>
                <c:pt idx="134">
                  <c:v>21</c:v>
                </c:pt>
                <c:pt idx="135">
                  <c:v>18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15</c:v>
                </c:pt>
                <c:pt idx="143">
                  <c:v>2</c:v>
                </c:pt>
                <c:pt idx="144">
                  <c:v>3</c:v>
                </c:pt>
                <c:pt idx="145">
                  <c:v>1</c:v>
                </c:pt>
                <c:pt idx="146">
                  <c:v>20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13</c:v>
                </c:pt>
                <c:pt idx="151">
                  <c:v>20</c:v>
                </c:pt>
                <c:pt idx="152">
                  <c:v>18</c:v>
                </c:pt>
                <c:pt idx="153">
                  <c:v>18</c:v>
                </c:pt>
                <c:pt idx="154">
                  <c:v>13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1</c:v>
                </c:pt>
                <c:pt idx="166">
                  <c:v>13</c:v>
                </c:pt>
                <c:pt idx="167">
                  <c:v>13</c:v>
                </c:pt>
                <c:pt idx="168">
                  <c:v>4</c:v>
                </c:pt>
                <c:pt idx="169">
                  <c:v>3</c:v>
                </c:pt>
                <c:pt idx="170">
                  <c:v>21</c:v>
                </c:pt>
                <c:pt idx="171">
                  <c:v>20</c:v>
                </c:pt>
                <c:pt idx="172">
                  <c:v>6</c:v>
                </c:pt>
                <c:pt idx="173">
                  <c:v>3</c:v>
                </c:pt>
                <c:pt idx="174">
                  <c:v>6</c:v>
                </c:pt>
                <c:pt idx="175">
                  <c:v>0</c:v>
                </c:pt>
              </c:numCache>
            </c:numRef>
          </c:xVal>
          <c:yVal>
            <c:numRef>
              <c:f>'Relevant Nodes'!$I$3:$I$178</c:f>
              <c:numCache>
                <c:formatCode>0.0</c:formatCode>
                <c:ptCount val="176"/>
                <c:pt idx="0">
                  <c:v>-5.0972957967574315</c:v>
                </c:pt>
                <c:pt idx="1">
                  <c:v>37.506026810106732</c:v>
                </c:pt>
                <c:pt idx="2">
                  <c:v>37.788106992037527</c:v>
                </c:pt>
                <c:pt idx="3">
                  <c:v>35.603813024788877</c:v>
                </c:pt>
                <c:pt idx="4">
                  <c:v>22.396965191968501</c:v>
                </c:pt>
                <c:pt idx="5">
                  <c:v>24.523171162406801</c:v>
                </c:pt>
                <c:pt idx="6">
                  <c:v>-4.1404494884891845</c:v>
                </c:pt>
                <c:pt idx="7">
                  <c:v>34.49482478682252</c:v>
                </c:pt>
                <c:pt idx="8">
                  <c:v>0.9711722958394271</c:v>
                </c:pt>
                <c:pt idx="9">
                  <c:v>0.6868798541647595</c:v>
                </c:pt>
                <c:pt idx="10">
                  <c:v>22.872039338489426</c:v>
                </c:pt>
                <c:pt idx="11">
                  <c:v>22.872039338489277</c:v>
                </c:pt>
                <c:pt idx="12">
                  <c:v>21.304237920209015</c:v>
                </c:pt>
                <c:pt idx="13">
                  <c:v>20.74852590980958</c:v>
                </c:pt>
                <c:pt idx="14">
                  <c:v>9.8092755156435576</c:v>
                </c:pt>
                <c:pt idx="15">
                  <c:v>2.4041955799411294</c:v>
                </c:pt>
                <c:pt idx="16">
                  <c:v>-0.71539676376724015</c:v>
                </c:pt>
                <c:pt idx="17">
                  <c:v>1.9914259644912786</c:v>
                </c:pt>
                <c:pt idx="18">
                  <c:v>2.3836749079105655</c:v>
                </c:pt>
                <c:pt idx="19">
                  <c:v>0.52813930046538748</c:v>
                </c:pt>
                <c:pt idx="20">
                  <c:v>0.52813930046538748</c:v>
                </c:pt>
                <c:pt idx="21">
                  <c:v>0.66284563568075572</c:v>
                </c:pt>
                <c:pt idx="22">
                  <c:v>-1.5681758438707238</c:v>
                </c:pt>
                <c:pt idx="23">
                  <c:v>3.6685623173769222</c:v>
                </c:pt>
                <c:pt idx="24">
                  <c:v>-5.0307895440079777</c:v>
                </c:pt>
                <c:pt idx="25">
                  <c:v>1.6553366977395281</c:v>
                </c:pt>
                <c:pt idx="26">
                  <c:v>48.8105579137696</c:v>
                </c:pt>
                <c:pt idx="27">
                  <c:v>3.4359671833119076</c:v>
                </c:pt>
                <c:pt idx="28">
                  <c:v>29.760464527248121</c:v>
                </c:pt>
                <c:pt idx="29">
                  <c:v>29.760464527248121</c:v>
                </c:pt>
                <c:pt idx="30">
                  <c:v>17.404300520591672</c:v>
                </c:pt>
                <c:pt idx="31">
                  <c:v>17.404300520591672</c:v>
                </c:pt>
                <c:pt idx="32">
                  <c:v>18.842753090284234</c:v>
                </c:pt>
                <c:pt idx="33">
                  <c:v>37.43538734277206</c:v>
                </c:pt>
                <c:pt idx="34">
                  <c:v>1.1938859529921646</c:v>
                </c:pt>
                <c:pt idx="35">
                  <c:v>40.313627274395301</c:v>
                </c:pt>
                <c:pt idx="36">
                  <c:v>1.8146709164672823</c:v>
                </c:pt>
                <c:pt idx="37">
                  <c:v>0.1323268306791365</c:v>
                </c:pt>
                <c:pt idx="38">
                  <c:v>-4.3074411687376175</c:v>
                </c:pt>
                <c:pt idx="39">
                  <c:v>-3.4775421995185463</c:v>
                </c:pt>
                <c:pt idx="40">
                  <c:v>46.347084922746042</c:v>
                </c:pt>
                <c:pt idx="41">
                  <c:v>25.888962494719468</c:v>
                </c:pt>
                <c:pt idx="42">
                  <c:v>16.967190138945533</c:v>
                </c:pt>
                <c:pt idx="43">
                  <c:v>37.788106992037548</c:v>
                </c:pt>
                <c:pt idx="44">
                  <c:v>37.788106992037548</c:v>
                </c:pt>
                <c:pt idx="45">
                  <c:v>22.872039338489277</c:v>
                </c:pt>
                <c:pt idx="46">
                  <c:v>-3.5764659430397789</c:v>
                </c:pt>
                <c:pt idx="47">
                  <c:v>2.6354911082517174</c:v>
                </c:pt>
                <c:pt idx="48">
                  <c:v>55.674858503073523</c:v>
                </c:pt>
                <c:pt idx="49">
                  <c:v>-1.9488382591179347</c:v>
                </c:pt>
                <c:pt idx="50">
                  <c:v>2.348431185013478</c:v>
                </c:pt>
                <c:pt idx="51">
                  <c:v>17.966681648622703</c:v>
                </c:pt>
                <c:pt idx="52">
                  <c:v>2.9616267390638322</c:v>
                </c:pt>
                <c:pt idx="53">
                  <c:v>22.872039338489426</c:v>
                </c:pt>
                <c:pt idx="54">
                  <c:v>22.872039338489426</c:v>
                </c:pt>
                <c:pt idx="55">
                  <c:v>37.43538734277206</c:v>
                </c:pt>
                <c:pt idx="56">
                  <c:v>-0.33173605979251825</c:v>
                </c:pt>
                <c:pt idx="57">
                  <c:v>40.980449205955289</c:v>
                </c:pt>
                <c:pt idx="58">
                  <c:v>31.76209839729643</c:v>
                </c:pt>
                <c:pt idx="59">
                  <c:v>13.664308430072621</c:v>
                </c:pt>
                <c:pt idx="60">
                  <c:v>-5.2872837500292773</c:v>
                </c:pt>
                <c:pt idx="61">
                  <c:v>37.211616654277414</c:v>
                </c:pt>
                <c:pt idx="62">
                  <c:v>37.211616654277414</c:v>
                </c:pt>
                <c:pt idx="63">
                  <c:v>17.21742194373752</c:v>
                </c:pt>
                <c:pt idx="64">
                  <c:v>35.749953804762299</c:v>
                </c:pt>
                <c:pt idx="65">
                  <c:v>-3.5868889855595003</c:v>
                </c:pt>
                <c:pt idx="66">
                  <c:v>33.779572272739607</c:v>
                </c:pt>
                <c:pt idx="67">
                  <c:v>0.30343346453450737</c:v>
                </c:pt>
                <c:pt idx="68">
                  <c:v>3.7584105922697524</c:v>
                </c:pt>
                <c:pt idx="69">
                  <c:v>30.824891369853628</c:v>
                </c:pt>
                <c:pt idx="70">
                  <c:v>37.435387342772167</c:v>
                </c:pt>
                <c:pt idx="71">
                  <c:v>18.842753090284234</c:v>
                </c:pt>
                <c:pt idx="72">
                  <c:v>34.495005810849563</c:v>
                </c:pt>
                <c:pt idx="73">
                  <c:v>34.502197712483586</c:v>
                </c:pt>
                <c:pt idx="74">
                  <c:v>22.872039338489426</c:v>
                </c:pt>
                <c:pt idx="75">
                  <c:v>22.872039338489426</c:v>
                </c:pt>
                <c:pt idx="76">
                  <c:v>48.380221961930516</c:v>
                </c:pt>
                <c:pt idx="77">
                  <c:v>3.2918961095852115</c:v>
                </c:pt>
                <c:pt idx="78">
                  <c:v>-0.98850642045995507</c:v>
                </c:pt>
                <c:pt idx="79">
                  <c:v>30.749469347833642</c:v>
                </c:pt>
                <c:pt idx="80">
                  <c:v>30.404685188988218</c:v>
                </c:pt>
                <c:pt idx="81">
                  <c:v>22.898651835853158</c:v>
                </c:pt>
                <c:pt idx="82">
                  <c:v>7.228164940043289</c:v>
                </c:pt>
                <c:pt idx="83">
                  <c:v>7.228164940043289</c:v>
                </c:pt>
                <c:pt idx="84">
                  <c:v>26.374817717887421</c:v>
                </c:pt>
                <c:pt idx="85">
                  <c:v>15.773786651739462</c:v>
                </c:pt>
                <c:pt idx="86">
                  <c:v>13.238075374157752</c:v>
                </c:pt>
                <c:pt idx="87">
                  <c:v>7.9020553134234328</c:v>
                </c:pt>
                <c:pt idx="88">
                  <c:v>2.3355769876479697</c:v>
                </c:pt>
                <c:pt idx="89">
                  <c:v>7.3549869908164425</c:v>
                </c:pt>
                <c:pt idx="90">
                  <c:v>-0.51103417312041943</c:v>
                </c:pt>
                <c:pt idx="91">
                  <c:v>-4.9904221139931844</c:v>
                </c:pt>
                <c:pt idx="92">
                  <c:v>23.924649531449678</c:v>
                </c:pt>
                <c:pt idx="93">
                  <c:v>2.1790948142879176</c:v>
                </c:pt>
                <c:pt idx="94">
                  <c:v>8.9691226647758917</c:v>
                </c:pt>
                <c:pt idx="95">
                  <c:v>34.495005810849506</c:v>
                </c:pt>
                <c:pt idx="96">
                  <c:v>1.2465141636691202</c:v>
                </c:pt>
                <c:pt idx="97">
                  <c:v>3.2241439873943802</c:v>
                </c:pt>
                <c:pt idx="98">
                  <c:v>4.3111130286622847</c:v>
                </c:pt>
                <c:pt idx="99">
                  <c:v>22.396965191968452</c:v>
                </c:pt>
                <c:pt idx="100">
                  <c:v>2.2418621605244566</c:v>
                </c:pt>
                <c:pt idx="101">
                  <c:v>2.956853315861109</c:v>
                </c:pt>
                <c:pt idx="102">
                  <c:v>37.788106992037527</c:v>
                </c:pt>
                <c:pt idx="103">
                  <c:v>7.228164940043289</c:v>
                </c:pt>
                <c:pt idx="104">
                  <c:v>-6.0516851609134905</c:v>
                </c:pt>
                <c:pt idx="105">
                  <c:v>4.750573606718012</c:v>
                </c:pt>
                <c:pt idx="106">
                  <c:v>30.824891369853628</c:v>
                </c:pt>
                <c:pt idx="107">
                  <c:v>40.313627274395209</c:v>
                </c:pt>
                <c:pt idx="108">
                  <c:v>40.313627274395202</c:v>
                </c:pt>
                <c:pt idx="109">
                  <c:v>22.396965191968452</c:v>
                </c:pt>
                <c:pt idx="110">
                  <c:v>-3.4796155636818225</c:v>
                </c:pt>
                <c:pt idx="111">
                  <c:v>7.2211090743854136</c:v>
                </c:pt>
                <c:pt idx="112">
                  <c:v>34.49482478682252</c:v>
                </c:pt>
                <c:pt idx="113">
                  <c:v>15.773786651739462</c:v>
                </c:pt>
                <c:pt idx="114">
                  <c:v>40.31362727439528</c:v>
                </c:pt>
                <c:pt idx="115">
                  <c:v>40.313627274395316</c:v>
                </c:pt>
                <c:pt idx="116">
                  <c:v>57.961348336957712</c:v>
                </c:pt>
                <c:pt idx="117">
                  <c:v>57.347481027237365</c:v>
                </c:pt>
                <c:pt idx="118">
                  <c:v>33.779395849061203</c:v>
                </c:pt>
                <c:pt idx="119">
                  <c:v>1.2604969832135651</c:v>
                </c:pt>
                <c:pt idx="120">
                  <c:v>22.872039338489277</c:v>
                </c:pt>
                <c:pt idx="121">
                  <c:v>-7.3019816589897042</c:v>
                </c:pt>
                <c:pt idx="122">
                  <c:v>1.6330076697483011</c:v>
                </c:pt>
                <c:pt idx="123">
                  <c:v>-3.4346299351524867</c:v>
                </c:pt>
                <c:pt idx="124">
                  <c:v>-2.2533200949522589</c:v>
                </c:pt>
                <c:pt idx="125">
                  <c:v>40.313848378608483</c:v>
                </c:pt>
                <c:pt idx="126">
                  <c:v>30.600051515481876</c:v>
                </c:pt>
                <c:pt idx="127">
                  <c:v>-4.5817651085461</c:v>
                </c:pt>
                <c:pt idx="128">
                  <c:v>-1.9490807843084237</c:v>
                </c:pt>
                <c:pt idx="129">
                  <c:v>-4.6641860957070493</c:v>
                </c:pt>
                <c:pt idx="130">
                  <c:v>1.7803951198761869</c:v>
                </c:pt>
                <c:pt idx="131">
                  <c:v>0.51436119710935135</c:v>
                </c:pt>
                <c:pt idx="132">
                  <c:v>2.3355769876479697</c:v>
                </c:pt>
                <c:pt idx="133">
                  <c:v>-4.8957873076866694</c:v>
                </c:pt>
                <c:pt idx="134">
                  <c:v>4.090415940138227</c:v>
                </c:pt>
                <c:pt idx="135">
                  <c:v>2.0230267853293098</c:v>
                </c:pt>
                <c:pt idx="136">
                  <c:v>3.5814151134143062</c:v>
                </c:pt>
                <c:pt idx="137">
                  <c:v>29.063719233824315</c:v>
                </c:pt>
                <c:pt idx="138">
                  <c:v>0.80328583134705811</c:v>
                </c:pt>
                <c:pt idx="139">
                  <c:v>6.5313727694234398</c:v>
                </c:pt>
                <c:pt idx="140">
                  <c:v>6.4583603984437223</c:v>
                </c:pt>
                <c:pt idx="141">
                  <c:v>-0.71356914405133065</c:v>
                </c:pt>
                <c:pt idx="142">
                  <c:v>10.596433576052194</c:v>
                </c:pt>
                <c:pt idx="143">
                  <c:v>47.264690056718344</c:v>
                </c:pt>
                <c:pt idx="144">
                  <c:v>33.053435833006731</c:v>
                </c:pt>
                <c:pt idx="145">
                  <c:v>53.524640905579552</c:v>
                </c:pt>
                <c:pt idx="146">
                  <c:v>-1.2163692787511795</c:v>
                </c:pt>
                <c:pt idx="147">
                  <c:v>0.50712836013982576</c:v>
                </c:pt>
                <c:pt idx="148">
                  <c:v>0.52136343323608803</c:v>
                </c:pt>
                <c:pt idx="149">
                  <c:v>1.8193962111680655</c:v>
                </c:pt>
                <c:pt idx="150">
                  <c:v>16.363759799888172</c:v>
                </c:pt>
                <c:pt idx="151">
                  <c:v>-4.989771527129804</c:v>
                </c:pt>
                <c:pt idx="152">
                  <c:v>0.847242940339063</c:v>
                </c:pt>
                <c:pt idx="153">
                  <c:v>0.40809479666173543</c:v>
                </c:pt>
                <c:pt idx="154">
                  <c:v>16.967190138945568</c:v>
                </c:pt>
                <c:pt idx="155">
                  <c:v>-4.9797223776726911</c:v>
                </c:pt>
                <c:pt idx="156">
                  <c:v>-2.3522312526875573</c:v>
                </c:pt>
                <c:pt idx="157">
                  <c:v>-1.4888954838723705</c:v>
                </c:pt>
                <c:pt idx="158">
                  <c:v>23.168357448527125</c:v>
                </c:pt>
                <c:pt idx="159">
                  <c:v>23.168357448527125</c:v>
                </c:pt>
                <c:pt idx="160">
                  <c:v>2.6354911082517174</c:v>
                </c:pt>
                <c:pt idx="161">
                  <c:v>34.502197712483586</c:v>
                </c:pt>
                <c:pt idx="162">
                  <c:v>29.81013136022435</c:v>
                </c:pt>
                <c:pt idx="163">
                  <c:v>32.132183924376911</c:v>
                </c:pt>
                <c:pt idx="164">
                  <c:v>32.132183924376911</c:v>
                </c:pt>
                <c:pt idx="165">
                  <c:v>57.561443249027491</c:v>
                </c:pt>
                <c:pt idx="166">
                  <c:v>18.842753090284234</c:v>
                </c:pt>
                <c:pt idx="167">
                  <c:v>18.842753090284234</c:v>
                </c:pt>
                <c:pt idx="168">
                  <c:v>34.494581697007305</c:v>
                </c:pt>
                <c:pt idx="169">
                  <c:v>29.632603579393969</c:v>
                </c:pt>
                <c:pt idx="170">
                  <c:v>4.3615623173769213</c:v>
                </c:pt>
                <c:pt idx="171">
                  <c:v>-2.5345214209189701</c:v>
                </c:pt>
                <c:pt idx="172">
                  <c:v>37.43538734277206</c:v>
                </c:pt>
                <c:pt idx="173">
                  <c:v>30.600051515481876</c:v>
                </c:pt>
                <c:pt idx="174">
                  <c:v>37.211616654277414</c:v>
                </c:pt>
                <c:pt idx="175" formatCode="General">
                  <c:v>118.6414228440394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8D-4D2E-8E2B-8C78CD5BF2C4}"/>
            </c:ext>
          </c:extLst>
        </c:ser>
        <c:ser>
          <c:idx val="1"/>
          <c:order val="1"/>
          <c:tx>
            <c:strRef>
              <c:f>'Relevant Nodes'!$J$2</c:f>
              <c:strCache>
                <c:ptCount val="1"/>
                <c:pt idx="0">
                  <c:v>PS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'Relevant Nodes'!$D$3:$D$178</c:f>
              <c:numCache>
                <c:formatCode>General</c:formatCode>
                <c:ptCount val="176"/>
                <c:pt idx="0">
                  <c:v>20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12</c:v>
                </c:pt>
                <c:pt idx="5">
                  <c:v>10</c:v>
                </c:pt>
                <c:pt idx="6">
                  <c:v>20</c:v>
                </c:pt>
                <c:pt idx="7">
                  <c:v>4</c:v>
                </c:pt>
                <c:pt idx="8">
                  <c:v>18</c:v>
                </c:pt>
                <c:pt idx="9">
                  <c:v>18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18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17</c:v>
                </c:pt>
                <c:pt idx="22">
                  <c:v>20</c:v>
                </c:pt>
                <c:pt idx="23">
                  <c:v>21</c:v>
                </c:pt>
                <c:pt idx="24">
                  <c:v>20</c:v>
                </c:pt>
                <c:pt idx="25">
                  <c:v>17</c:v>
                </c:pt>
                <c:pt idx="26">
                  <c:v>2</c:v>
                </c:pt>
                <c:pt idx="27">
                  <c:v>21</c:v>
                </c:pt>
                <c:pt idx="28">
                  <c:v>3</c:v>
                </c:pt>
                <c:pt idx="29">
                  <c:v>3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6</c:v>
                </c:pt>
                <c:pt idx="34">
                  <c:v>18</c:v>
                </c:pt>
                <c:pt idx="35">
                  <c:v>6</c:v>
                </c:pt>
                <c:pt idx="36">
                  <c:v>21</c:v>
                </c:pt>
                <c:pt idx="37">
                  <c:v>17</c:v>
                </c:pt>
                <c:pt idx="38">
                  <c:v>20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6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18</c:v>
                </c:pt>
                <c:pt idx="48">
                  <c:v>1</c:v>
                </c:pt>
                <c:pt idx="49">
                  <c:v>17</c:v>
                </c:pt>
                <c:pt idx="50">
                  <c:v>18</c:v>
                </c:pt>
                <c:pt idx="51">
                  <c:v>13</c:v>
                </c:pt>
                <c:pt idx="52">
                  <c:v>21</c:v>
                </c:pt>
                <c:pt idx="53">
                  <c:v>12</c:v>
                </c:pt>
                <c:pt idx="54">
                  <c:v>12</c:v>
                </c:pt>
                <c:pt idx="55">
                  <c:v>6</c:v>
                </c:pt>
                <c:pt idx="56">
                  <c:v>17</c:v>
                </c:pt>
                <c:pt idx="57">
                  <c:v>5</c:v>
                </c:pt>
                <c:pt idx="58">
                  <c:v>3</c:v>
                </c:pt>
                <c:pt idx="59">
                  <c:v>14</c:v>
                </c:pt>
                <c:pt idx="60">
                  <c:v>19</c:v>
                </c:pt>
                <c:pt idx="61">
                  <c:v>6</c:v>
                </c:pt>
                <c:pt idx="62">
                  <c:v>6</c:v>
                </c:pt>
                <c:pt idx="63">
                  <c:v>13</c:v>
                </c:pt>
                <c:pt idx="64">
                  <c:v>4</c:v>
                </c:pt>
                <c:pt idx="65">
                  <c:v>20</c:v>
                </c:pt>
                <c:pt idx="66">
                  <c:v>9</c:v>
                </c:pt>
                <c:pt idx="67">
                  <c:v>18</c:v>
                </c:pt>
                <c:pt idx="68">
                  <c:v>18</c:v>
                </c:pt>
                <c:pt idx="69">
                  <c:v>3</c:v>
                </c:pt>
                <c:pt idx="70">
                  <c:v>6</c:v>
                </c:pt>
                <c:pt idx="71">
                  <c:v>12</c:v>
                </c:pt>
                <c:pt idx="72">
                  <c:v>4</c:v>
                </c:pt>
                <c:pt idx="73">
                  <c:v>4</c:v>
                </c:pt>
                <c:pt idx="74">
                  <c:v>12</c:v>
                </c:pt>
                <c:pt idx="75">
                  <c:v>12</c:v>
                </c:pt>
                <c:pt idx="76">
                  <c:v>2</c:v>
                </c:pt>
                <c:pt idx="77">
                  <c:v>21</c:v>
                </c:pt>
                <c:pt idx="78">
                  <c:v>17</c:v>
                </c:pt>
                <c:pt idx="79">
                  <c:v>3</c:v>
                </c:pt>
                <c:pt idx="80">
                  <c:v>3</c:v>
                </c:pt>
                <c:pt idx="81">
                  <c:v>10</c:v>
                </c:pt>
                <c:pt idx="82">
                  <c:v>16</c:v>
                </c:pt>
                <c:pt idx="83">
                  <c:v>16</c:v>
                </c:pt>
                <c:pt idx="84">
                  <c:v>10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10</c:v>
                </c:pt>
                <c:pt idx="93">
                  <c:v>18</c:v>
                </c:pt>
                <c:pt idx="94">
                  <c:v>16</c:v>
                </c:pt>
                <c:pt idx="95">
                  <c:v>4</c:v>
                </c:pt>
                <c:pt idx="96">
                  <c:v>18</c:v>
                </c:pt>
                <c:pt idx="97">
                  <c:v>21</c:v>
                </c:pt>
                <c:pt idx="98">
                  <c:v>18</c:v>
                </c:pt>
                <c:pt idx="99">
                  <c:v>12</c:v>
                </c:pt>
                <c:pt idx="100">
                  <c:v>18</c:v>
                </c:pt>
                <c:pt idx="101">
                  <c:v>21</c:v>
                </c:pt>
                <c:pt idx="102">
                  <c:v>6</c:v>
                </c:pt>
                <c:pt idx="103">
                  <c:v>16</c:v>
                </c:pt>
                <c:pt idx="104">
                  <c:v>19</c:v>
                </c:pt>
                <c:pt idx="105">
                  <c:v>18</c:v>
                </c:pt>
                <c:pt idx="106">
                  <c:v>3</c:v>
                </c:pt>
                <c:pt idx="107">
                  <c:v>6</c:v>
                </c:pt>
                <c:pt idx="108">
                  <c:v>6</c:v>
                </c:pt>
                <c:pt idx="109">
                  <c:v>12</c:v>
                </c:pt>
                <c:pt idx="110">
                  <c:v>20</c:v>
                </c:pt>
                <c:pt idx="111">
                  <c:v>16</c:v>
                </c:pt>
                <c:pt idx="112">
                  <c:v>4</c:v>
                </c:pt>
                <c:pt idx="113">
                  <c:v>14</c:v>
                </c:pt>
                <c:pt idx="114">
                  <c:v>6</c:v>
                </c:pt>
                <c:pt idx="115">
                  <c:v>6</c:v>
                </c:pt>
                <c:pt idx="116">
                  <c:v>1</c:v>
                </c:pt>
                <c:pt idx="117">
                  <c:v>1</c:v>
                </c:pt>
                <c:pt idx="118">
                  <c:v>9</c:v>
                </c:pt>
                <c:pt idx="119">
                  <c:v>18</c:v>
                </c:pt>
                <c:pt idx="120">
                  <c:v>12</c:v>
                </c:pt>
                <c:pt idx="121">
                  <c:v>19</c:v>
                </c:pt>
                <c:pt idx="122">
                  <c:v>18</c:v>
                </c:pt>
                <c:pt idx="123">
                  <c:v>20</c:v>
                </c:pt>
                <c:pt idx="124">
                  <c:v>20</c:v>
                </c:pt>
                <c:pt idx="125">
                  <c:v>6</c:v>
                </c:pt>
                <c:pt idx="126">
                  <c:v>3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18</c:v>
                </c:pt>
                <c:pt idx="131">
                  <c:v>21</c:v>
                </c:pt>
                <c:pt idx="132">
                  <c:v>18</c:v>
                </c:pt>
                <c:pt idx="133">
                  <c:v>20</c:v>
                </c:pt>
                <c:pt idx="134">
                  <c:v>21</c:v>
                </c:pt>
                <c:pt idx="135">
                  <c:v>18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15</c:v>
                </c:pt>
                <c:pt idx="143">
                  <c:v>2</c:v>
                </c:pt>
                <c:pt idx="144">
                  <c:v>3</c:v>
                </c:pt>
                <c:pt idx="145">
                  <c:v>1</c:v>
                </c:pt>
                <c:pt idx="146">
                  <c:v>20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13</c:v>
                </c:pt>
                <c:pt idx="151">
                  <c:v>20</c:v>
                </c:pt>
                <c:pt idx="152">
                  <c:v>18</c:v>
                </c:pt>
                <c:pt idx="153">
                  <c:v>18</c:v>
                </c:pt>
                <c:pt idx="154">
                  <c:v>13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1</c:v>
                </c:pt>
                <c:pt idx="166">
                  <c:v>13</c:v>
                </c:pt>
                <c:pt idx="167">
                  <c:v>13</c:v>
                </c:pt>
                <c:pt idx="168">
                  <c:v>4</c:v>
                </c:pt>
                <c:pt idx="169">
                  <c:v>3</c:v>
                </c:pt>
                <c:pt idx="170">
                  <c:v>21</c:v>
                </c:pt>
                <c:pt idx="171">
                  <c:v>20</c:v>
                </c:pt>
                <c:pt idx="172">
                  <c:v>6</c:v>
                </c:pt>
                <c:pt idx="173">
                  <c:v>3</c:v>
                </c:pt>
                <c:pt idx="174">
                  <c:v>6</c:v>
                </c:pt>
                <c:pt idx="175">
                  <c:v>0</c:v>
                </c:pt>
              </c:numCache>
            </c:numRef>
          </c:xVal>
          <c:yVal>
            <c:numRef>
              <c:f>'Relevant Nodes'!$J$3:$J$178</c:f>
              <c:numCache>
                <c:formatCode>0.0</c:formatCode>
                <c:ptCount val="176"/>
                <c:pt idx="0">
                  <c:v>6.7326244482290782</c:v>
                </c:pt>
                <c:pt idx="1">
                  <c:v>4.1039609861346591</c:v>
                </c:pt>
                <c:pt idx="2">
                  <c:v>3.2664548438781722</c:v>
                </c:pt>
                <c:pt idx="3">
                  <c:v>4.2082785046407096</c:v>
                </c:pt>
                <c:pt idx="4">
                  <c:v>2.9918189868377238</c:v>
                </c:pt>
                <c:pt idx="5">
                  <c:v>2.9918189868377469</c:v>
                </c:pt>
                <c:pt idx="6">
                  <c:v>6.5445811106712011</c:v>
                </c:pt>
                <c:pt idx="7">
                  <c:v>2.9542421962852798</c:v>
                </c:pt>
                <c:pt idx="8">
                  <c:v>2.6366534681862079</c:v>
                </c:pt>
                <c:pt idx="9">
                  <c:v>2.7989964143513251</c:v>
                </c:pt>
                <c:pt idx="10">
                  <c:v>2.9918189868377878</c:v>
                </c:pt>
                <c:pt idx="11">
                  <c:v>2.9918189868377802</c:v>
                </c:pt>
                <c:pt idx="12">
                  <c:v>2.9893683779019011</c:v>
                </c:pt>
                <c:pt idx="13">
                  <c:v>2.9519338897373846</c:v>
                </c:pt>
                <c:pt idx="14">
                  <c:v>3.4184332682727638</c:v>
                </c:pt>
                <c:pt idx="15">
                  <c:v>2.3882340844604015</c:v>
                </c:pt>
                <c:pt idx="16">
                  <c:v>-4.43808608325243</c:v>
                </c:pt>
                <c:pt idx="17">
                  <c:v>-2.6970326122764394</c:v>
                </c:pt>
                <c:pt idx="18">
                  <c:v>-1.8738426127998662</c:v>
                </c:pt>
                <c:pt idx="19">
                  <c:v>-1.8039035748584418</c:v>
                </c:pt>
                <c:pt idx="20">
                  <c:v>-1.7970814859410269</c:v>
                </c:pt>
                <c:pt idx="21">
                  <c:v>0.56839053383431026</c:v>
                </c:pt>
                <c:pt idx="22">
                  <c:v>2.3833299938140233</c:v>
                </c:pt>
                <c:pt idx="23">
                  <c:v>-4.8373225278318106</c:v>
                </c:pt>
                <c:pt idx="24">
                  <c:v>5.2775207582603416</c:v>
                </c:pt>
                <c:pt idx="25">
                  <c:v>2.3549617548932034</c:v>
                </c:pt>
                <c:pt idx="26">
                  <c:v>3.0848368635447523</c:v>
                </c:pt>
                <c:pt idx="27">
                  <c:v>-4.8795060012213201</c:v>
                </c:pt>
                <c:pt idx="28">
                  <c:v>4.489685459518749</c:v>
                </c:pt>
                <c:pt idx="29">
                  <c:v>4.489685459518749</c:v>
                </c:pt>
                <c:pt idx="30">
                  <c:v>2.95073125436386</c:v>
                </c:pt>
                <c:pt idx="31">
                  <c:v>2.95073125436386</c:v>
                </c:pt>
                <c:pt idx="32">
                  <c:v>2.9893683779019011</c:v>
                </c:pt>
                <c:pt idx="33">
                  <c:v>2.8700693541318509</c:v>
                </c:pt>
                <c:pt idx="34">
                  <c:v>2.3482658267130527</c:v>
                </c:pt>
                <c:pt idx="35">
                  <c:v>3.266347669909059</c:v>
                </c:pt>
                <c:pt idx="36">
                  <c:v>-3.6424425554037554</c:v>
                </c:pt>
                <c:pt idx="37">
                  <c:v>4.3308691578992162</c:v>
                </c:pt>
                <c:pt idx="38">
                  <c:v>2.2383002349543539</c:v>
                </c:pt>
                <c:pt idx="39">
                  <c:v>0.10216274195422542</c:v>
                </c:pt>
                <c:pt idx="40">
                  <c:v>3.7767032901831326</c:v>
                </c:pt>
                <c:pt idx="41">
                  <c:v>4.2585844033438685</c:v>
                </c:pt>
                <c:pt idx="42">
                  <c:v>3.2394410000955944</c:v>
                </c:pt>
                <c:pt idx="43">
                  <c:v>3.266454843878186</c:v>
                </c:pt>
                <c:pt idx="44">
                  <c:v>3.266454843878186</c:v>
                </c:pt>
                <c:pt idx="45">
                  <c:v>2.9918189868377802</c:v>
                </c:pt>
                <c:pt idx="46">
                  <c:v>-0.76235809361394025</c:v>
                </c:pt>
                <c:pt idx="47">
                  <c:v>3.8250048440010658</c:v>
                </c:pt>
                <c:pt idx="48">
                  <c:v>2.7473658448219047</c:v>
                </c:pt>
                <c:pt idx="49">
                  <c:v>2.7241144481181983</c:v>
                </c:pt>
                <c:pt idx="50">
                  <c:v>4.2320305644205387</c:v>
                </c:pt>
                <c:pt idx="51">
                  <c:v>2.2451071706904795</c:v>
                </c:pt>
                <c:pt idx="52">
                  <c:v>-4.6866672657263813</c:v>
                </c:pt>
                <c:pt idx="53">
                  <c:v>2.9918189868377878</c:v>
                </c:pt>
                <c:pt idx="54">
                  <c:v>2.9918189868377878</c:v>
                </c:pt>
                <c:pt idx="55">
                  <c:v>2.8700693541318509</c:v>
                </c:pt>
                <c:pt idx="56">
                  <c:v>0.74321083664270571</c:v>
                </c:pt>
                <c:pt idx="57">
                  <c:v>2.9542421962853149</c:v>
                </c:pt>
                <c:pt idx="58">
                  <c:v>4.2305082719777349</c:v>
                </c:pt>
                <c:pt idx="59">
                  <c:v>2.4720946727699871</c:v>
                </c:pt>
                <c:pt idx="60">
                  <c:v>-2.0178117103673285</c:v>
                </c:pt>
                <c:pt idx="61">
                  <c:v>2.5884609053530783</c:v>
                </c:pt>
                <c:pt idx="62">
                  <c:v>2.5884609053530783</c:v>
                </c:pt>
                <c:pt idx="63">
                  <c:v>3.2073128451012107</c:v>
                </c:pt>
                <c:pt idx="64">
                  <c:v>2.9609946047557143</c:v>
                </c:pt>
                <c:pt idx="65">
                  <c:v>-4.2359846755105393</c:v>
                </c:pt>
                <c:pt idx="66">
                  <c:v>4.202198792201945</c:v>
                </c:pt>
                <c:pt idx="67">
                  <c:v>3.9703439630823705</c:v>
                </c:pt>
                <c:pt idx="68">
                  <c:v>2.8970907979845357</c:v>
                </c:pt>
                <c:pt idx="69">
                  <c:v>4.4657536191680656</c:v>
                </c:pt>
                <c:pt idx="70">
                  <c:v>2.870069354131874</c:v>
                </c:pt>
                <c:pt idx="71">
                  <c:v>2.9893683779019096</c:v>
                </c:pt>
                <c:pt idx="72">
                  <c:v>2.9542421962853158</c:v>
                </c:pt>
                <c:pt idx="73">
                  <c:v>2.9542421962853158</c:v>
                </c:pt>
                <c:pt idx="74">
                  <c:v>2.9918189868377878</c:v>
                </c:pt>
                <c:pt idx="75">
                  <c:v>2.9918189868377878</c:v>
                </c:pt>
                <c:pt idx="76">
                  <c:v>2.8360356209568467</c:v>
                </c:pt>
                <c:pt idx="77">
                  <c:v>-4.1372450473205955</c:v>
                </c:pt>
                <c:pt idx="78">
                  <c:v>1.1722655092821128</c:v>
                </c:pt>
                <c:pt idx="79">
                  <c:v>3.0645447257368792</c:v>
                </c:pt>
                <c:pt idx="80">
                  <c:v>3.013791933082242</c:v>
                </c:pt>
                <c:pt idx="81">
                  <c:v>2.8894662974607015</c:v>
                </c:pt>
                <c:pt idx="82">
                  <c:v>4.1985235834622268</c:v>
                </c:pt>
                <c:pt idx="83">
                  <c:v>4.1855670158298688</c:v>
                </c:pt>
                <c:pt idx="84">
                  <c:v>2.4917154416549661</c:v>
                </c:pt>
                <c:pt idx="85">
                  <c:v>2.9192849304751167</c:v>
                </c:pt>
                <c:pt idx="86">
                  <c:v>2.8473077891298302</c:v>
                </c:pt>
                <c:pt idx="87">
                  <c:v>3.9613392318228682</c:v>
                </c:pt>
                <c:pt idx="88">
                  <c:v>4.9208054485462327</c:v>
                </c:pt>
                <c:pt idx="89">
                  <c:v>2.5008581124766303</c:v>
                </c:pt>
                <c:pt idx="90">
                  <c:v>4.9545271107268869</c:v>
                </c:pt>
                <c:pt idx="91">
                  <c:v>-0.6021606877422323</c:v>
                </c:pt>
                <c:pt idx="92">
                  <c:v>3.3217944221965774</c:v>
                </c:pt>
                <c:pt idx="93">
                  <c:v>4.4760759131961034</c:v>
                </c:pt>
                <c:pt idx="94">
                  <c:v>2.6036590284354402</c:v>
                </c:pt>
                <c:pt idx="95">
                  <c:v>3.5655538351766913</c:v>
                </c:pt>
                <c:pt idx="96">
                  <c:v>4.3015351524607217</c:v>
                </c:pt>
                <c:pt idx="97">
                  <c:v>-4.9186763693687263</c:v>
                </c:pt>
                <c:pt idx="98">
                  <c:v>2.2660946397337494</c:v>
                </c:pt>
                <c:pt idx="99">
                  <c:v>2.9918189868377469</c:v>
                </c:pt>
                <c:pt idx="100">
                  <c:v>4.4877229581780345</c:v>
                </c:pt>
                <c:pt idx="101">
                  <c:v>-4.1771811976432582</c:v>
                </c:pt>
                <c:pt idx="102">
                  <c:v>3.2664548438781722</c:v>
                </c:pt>
                <c:pt idx="103">
                  <c:v>4.117009636810308</c:v>
                </c:pt>
                <c:pt idx="104">
                  <c:v>-0.74735192796305994</c:v>
                </c:pt>
                <c:pt idx="105">
                  <c:v>-1.8738426127998022</c:v>
                </c:pt>
                <c:pt idx="106">
                  <c:v>4.4657536191680656</c:v>
                </c:pt>
                <c:pt idx="107">
                  <c:v>3.2663476699090546</c:v>
                </c:pt>
                <c:pt idx="108">
                  <c:v>3.2663476699090337</c:v>
                </c:pt>
                <c:pt idx="109">
                  <c:v>2.9918189868377469</c:v>
                </c:pt>
                <c:pt idx="110">
                  <c:v>-3.9236700786673904</c:v>
                </c:pt>
                <c:pt idx="111">
                  <c:v>2.4947251861188149</c:v>
                </c:pt>
                <c:pt idx="112">
                  <c:v>2.9542421962852798</c:v>
                </c:pt>
                <c:pt idx="113">
                  <c:v>2.9192849304751167</c:v>
                </c:pt>
                <c:pt idx="114">
                  <c:v>3.2663476699090159</c:v>
                </c:pt>
                <c:pt idx="115">
                  <c:v>3.266347669909027</c:v>
                </c:pt>
                <c:pt idx="116">
                  <c:v>3.074251968379734</c:v>
                </c:pt>
                <c:pt idx="117">
                  <c:v>3.4133832004329951</c:v>
                </c:pt>
                <c:pt idx="118">
                  <c:v>4.2023735142928205</c:v>
                </c:pt>
                <c:pt idx="119">
                  <c:v>1.2320432541186981</c:v>
                </c:pt>
                <c:pt idx="120">
                  <c:v>2.9918189868377802</c:v>
                </c:pt>
                <c:pt idx="121">
                  <c:v>-1.6787513941121623</c:v>
                </c:pt>
                <c:pt idx="122">
                  <c:v>-0.21383098173018361</c:v>
                </c:pt>
                <c:pt idx="123">
                  <c:v>-3.6504587307326051</c:v>
                </c:pt>
                <c:pt idx="124">
                  <c:v>1.5440596284289045</c:v>
                </c:pt>
                <c:pt idx="125">
                  <c:v>3.2664548438781749</c:v>
                </c:pt>
                <c:pt idx="126">
                  <c:v>3.3646841921636015</c:v>
                </c:pt>
                <c:pt idx="127">
                  <c:v>9.1686272527283652</c:v>
                </c:pt>
                <c:pt idx="128">
                  <c:v>3.7419988826521893</c:v>
                </c:pt>
                <c:pt idx="129">
                  <c:v>5.7342079689546805</c:v>
                </c:pt>
                <c:pt idx="130">
                  <c:v>2.8763036315924237</c:v>
                </c:pt>
                <c:pt idx="131">
                  <c:v>-1.2606523769232003</c:v>
                </c:pt>
                <c:pt idx="132">
                  <c:v>4.9229385158653098</c:v>
                </c:pt>
                <c:pt idx="133">
                  <c:v>2.4766222001213647</c:v>
                </c:pt>
                <c:pt idx="134">
                  <c:v>-4.7604883441580483</c:v>
                </c:pt>
                <c:pt idx="135">
                  <c:v>4.7620818002517531</c:v>
                </c:pt>
                <c:pt idx="136">
                  <c:v>-1.8738426127998653</c:v>
                </c:pt>
                <c:pt idx="137">
                  <c:v>4.2883448047044661</c:v>
                </c:pt>
                <c:pt idx="138">
                  <c:v>2.1624905269324026</c:v>
                </c:pt>
                <c:pt idx="139">
                  <c:v>2.3625297721364364</c:v>
                </c:pt>
                <c:pt idx="140">
                  <c:v>2.3622196636750492</c:v>
                </c:pt>
                <c:pt idx="141">
                  <c:v>4.2057992968232272</c:v>
                </c:pt>
                <c:pt idx="142">
                  <c:v>3.5652435451842939</c:v>
                </c:pt>
                <c:pt idx="143">
                  <c:v>2.8517525884726642</c:v>
                </c:pt>
                <c:pt idx="144">
                  <c:v>2.8827854378957536</c:v>
                </c:pt>
                <c:pt idx="145">
                  <c:v>2.763005491057704</c:v>
                </c:pt>
                <c:pt idx="146">
                  <c:v>9.3081591355016771E-2</c:v>
                </c:pt>
                <c:pt idx="147">
                  <c:v>4.4395919333316565</c:v>
                </c:pt>
                <c:pt idx="148">
                  <c:v>4.3399923663289579</c:v>
                </c:pt>
                <c:pt idx="149">
                  <c:v>4.4778447820795044</c:v>
                </c:pt>
                <c:pt idx="150">
                  <c:v>3.2638583978913487</c:v>
                </c:pt>
                <c:pt idx="151">
                  <c:v>4.4795642985479445</c:v>
                </c:pt>
                <c:pt idx="152">
                  <c:v>1.9004271836781579</c:v>
                </c:pt>
                <c:pt idx="153">
                  <c:v>4.3575464492139107</c:v>
                </c:pt>
                <c:pt idx="154">
                  <c:v>3.2394410000956171</c:v>
                </c:pt>
                <c:pt idx="155">
                  <c:v>4.2709796253282457</c:v>
                </c:pt>
                <c:pt idx="156">
                  <c:v>3.6239860420255972</c:v>
                </c:pt>
                <c:pt idx="157">
                  <c:v>-3.9654852488717238</c:v>
                </c:pt>
                <c:pt idx="158">
                  <c:v>2.5957778880450295</c:v>
                </c:pt>
                <c:pt idx="159">
                  <c:v>2.5957778880450295</c:v>
                </c:pt>
                <c:pt idx="160">
                  <c:v>4.801857644001065</c:v>
                </c:pt>
                <c:pt idx="161">
                  <c:v>2.9542421962853158</c:v>
                </c:pt>
                <c:pt idx="162">
                  <c:v>2.5682398841615002</c:v>
                </c:pt>
                <c:pt idx="163">
                  <c:v>2.2862941150716325</c:v>
                </c:pt>
                <c:pt idx="164">
                  <c:v>2.2862941150716325</c:v>
                </c:pt>
                <c:pt idx="165">
                  <c:v>2.7235775549639367</c:v>
                </c:pt>
                <c:pt idx="166">
                  <c:v>2.9893683779019011</c:v>
                </c:pt>
                <c:pt idx="167">
                  <c:v>2.9893683779019011</c:v>
                </c:pt>
                <c:pt idx="168">
                  <c:v>2.9542421962852741</c:v>
                </c:pt>
                <c:pt idx="169">
                  <c:v>3.3661732987145827</c:v>
                </c:pt>
                <c:pt idx="170">
                  <c:v>-4.8373225278318106</c:v>
                </c:pt>
                <c:pt idx="171">
                  <c:v>-4.2368633196595713</c:v>
                </c:pt>
                <c:pt idx="172">
                  <c:v>2.8700693541318509</c:v>
                </c:pt>
                <c:pt idx="173">
                  <c:v>3.3646841921636015</c:v>
                </c:pt>
                <c:pt idx="174">
                  <c:v>2.5884609053530783</c:v>
                </c:pt>
                <c:pt idx="175" formatCode="General">
                  <c:v>3.1068786477501535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8D-4D2E-8E2B-8C78CD5BF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332528"/>
        <c:axId val="1025603312"/>
      </c:scatterChart>
      <c:valAx>
        <c:axId val="1205332528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03312"/>
        <c:crosses val="autoZero"/>
        <c:crossBetween val="midCat"/>
        <c:majorUnit val="1"/>
      </c:valAx>
      <c:valAx>
        <c:axId val="1025603312"/>
        <c:scaling>
          <c:orientation val="minMax"/>
          <c:max val="12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533252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Nodal Prices of Wind Generator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Nodes'!$D$3:$D$178</c:f>
              <c:numCache>
                <c:formatCode>General</c:formatCode>
                <c:ptCount val="176"/>
                <c:pt idx="0">
                  <c:v>20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12</c:v>
                </c:pt>
                <c:pt idx="5">
                  <c:v>10</c:v>
                </c:pt>
                <c:pt idx="6">
                  <c:v>20</c:v>
                </c:pt>
                <c:pt idx="7">
                  <c:v>4</c:v>
                </c:pt>
                <c:pt idx="8">
                  <c:v>18</c:v>
                </c:pt>
                <c:pt idx="9">
                  <c:v>18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18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17</c:v>
                </c:pt>
                <c:pt idx="22">
                  <c:v>20</c:v>
                </c:pt>
                <c:pt idx="23">
                  <c:v>21</c:v>
                </c:pt>
                <c:pt idx="24">
                  <c:v>20</c:v>
                </c:pt>
                <c:pt idx="25">
                  <c:v>17</c:v>
                </c:pt>
                <c:pt idx="26">
                  <c:v>2</c:v>
                </c:pt>
                <c:pt idx="27">
                  <c:v>21</c:v>
                </c:pt>
                <c:pt idx="28">
                  <c:v>3</c:v>
                </c:pt>
                <c:pt idx="29">
                  <c:v>3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6</c:v>
                </c:pt>
                <c:pt idx="34">
                  <c:v>18</c:v>
                </c:pt>
                <c:pt idx="35">
                  <c:v>6</c:v>
                </c:pt>
                <c:pt idx="36">
                  <c:v>21</c:v>
                </c:pt>
                <c:pt idx="37">
                  <c:v>17</c:v>
                </c:pt>
                <c:pt idx="38">
                  <c:v>20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6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18</c:v>
                </c:pt>
                <c:pt idx="48">
                  <c:v>1</c:v>
                </c:pt>
                <c:pt idx="49">
                  <c:v>17</c:v>
                </c:pt>
                <c:pt idx="50">
                  <c:v>18</c:v>
                </c:pt>
                <c:pt idx="51">
                  <c:v>13</c:v>
                </c:pt>
                <c:pt idx="52">
                  <c:v>21</c:v>
                </c:pt>
                <c:pt idx="53">
                  <c:v>12</c:v>
                </c:pt>
                <c:pt idx="54">
                  <c:v>12</c:v>
                </c:pt>
                <c:pt idx="55">
                  <c:v>6</c:v>
                </c:pt>
                <c:pt idx="56">
                  <c:v>17</c:v>
                </c:pt>
                <c:pt idx="57">
                  <c:v>5</c:v>
                </c:pt>
                <c:pt idx="58">
                  <c:v>3</c:v>
                </c:pt>
                <c:pt idx="59">
                  <c:v>14</c:v>
                </c:pt>
                <c:pt idx="60">
                  <c:v>19</c:v>
                </c:pt>
                <c:pt idx="61">
                  <c:v>6</c:v>
                </c:pt>
                <c:pt idx="62">
                  <c:v>6</c:v>
                </c:pt>
                <c:pt idx="63">
                  <c:v>13</c:v>
                </c:pt>
                <c:pt idx="64">
                  <c:v>4</c:v>
                </c:pt>
                <c:pt idx="65">
                  <c:v>20</c:v>
                </c:pt>
                <c:pt idx="66">
                  <c:v>9</c:v>
                </c:pt>
                <c:pt idx="67">
                  <c:v>18</c:v>
                </c:pt>
                <c:pt idx="68">
                  <c:v>18</c:v>
                </c:pt>
                <c:pt idx="69">
                  <c:v>3</c:v>
                </c:pt>
                <c:pt idx="70">
                  <c:v>6</c:v>
                </c:pt>
                <c:pt idx="71">
                  <c:v>12</c:v>
                </c:pt>
                <c:pt idx="72">
                  <c:v>4</c:v>
                </c:pt>
                <c:pt idx="73">
                  <c:v>4</c:v>
                </c:pt>
                <c:pt idx="74">
                  <c:v>12</c:v>
                </c:pt>
                <c:pt idx="75">
                  <c:v>12</c:v>
                </c:pt>
                <c:pt idx="76">
                  <c:v>2</c:v>
                </c:pt>
                <c:pt idx="77">
                  <c:v>21</c:v>
                </c:pt>
                <c:pt idx="78">
                  <c:v>17</c:v>
                </c:pt>
                <c:pt idx="79">
                  <c:v>3</c:v>
                </c:pt>
                <c:pt idx="80">
                  <c:v>3</c:v>
                </c:pt>
                <c:pt idx="81">
                  <c:v>10</c:v>
                </c:pt>
                <c:pt idx="82">
                  <c:v>16</c:v>
                </c:pt>
                <c:pt idx="83">
                  <c:v>16</c:v>
                </c:pt>
                <c:pt idx="84">
                  <c:v>10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10</c:v>
                </c:pt>
                <c:pt idx="93">
                  <c:v>18</c:v>
                </c:pt>
                <c:pt idx="94">
                  <c:v>16</c:v>
                </c:pt>
                <c:pt idx="95">
                  <c:v>4</c:v>
                </c:pt>
                <c:pt idx="96">
                  <c:v>18</c:v>
                </c:pt>
                <c:pt idx="97">
                  <c:v>21</c:v>
                </c:pt>
                <c:pt idx="98">
                  <c:v>18</c:v>
                </c:pt>
                <c:pt idx="99">
                  <c:v>12</c:v>
                </c:pt>
                <c:pt idx="100">
                  <c:v>18</c:v>
                </c:pt>
                <c:pt idx="101">
                  <c:v>21</c:v>
                </c:pt>
                <c:pt idx="102">
                  <c:v>6</c:v>
                </c:pt>
                <c:pt idx="103">
                  <c:v>16</c:v>
                </c:pt>
                <c:pt idx="104">
                  <c:v>19</c:v>
                </c:pt>
                <c:pt idx="105">
                  <c:v>18</c:v>
                </c:pt>
                <c:pt idx="106">
                  <c:v>3</c:v>
                </c:pt>
                <c:pt idx="107">
                  <c:v>6</c:v>
                </c:pt>
                <c:pt idx="108">
                  <c:v>6</c:v>
                </c:pt>
                <c:pt idx="109">
                  <c:v>12</c:v>
                </c:pt>
                <c:pt idx="110">
                  <c:v>20</c:v>
                </c:pt>
                <c:pt idx="111">
                  <c:v>16</c:v>
                </c:pt>
                <c:pt idx="112">
                  <c:v>4</c:v>
                </c:pt>
                <c:pt idx="113">
                  <c:v>14</c:v>
                </c:pt>
                <c:pt idx="114">
                  <c:v>6</c:v>
                </c:pt>
                <c:pt idx="115">
                  <c:v>6</c:v>
                </c:pt>
                <c:pt idx="116">
                  <c:v>1</c:v>
                </c:pt>
                <c:pt idx="117">
                  <c:v>1</c:v>
                </c:pt>
                <c:pt idx="118">
                  <c:v>9</c:v>
                </c:pt>
                <c:pt idx="119">
                  <c:v>18</c:v>
                </c:pt>
                <c:pt idx="120">
                  <c:v>12</c:v>
                </c:pt>
                <c:pt idx="121">
                  <c:v>19</c:v>
                </c:pt>
                <c:pt idx="122">
                  <c:v>18</c:v>
                </c:pt>
                <c:pt idx="123">
                  <c:v>20</c:v>
                </c:pt>
                <c:pt idx="124">
                  <c:v>20</c:v>
                </c:pt>
                <c:pt idx="125">
                  <c:v>6</c:v>
                </c:pt>
                <c:pt idx="126">
                  <c:v>3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18</c:v>
                </c:pt>
                <c:pt idx="131">
                  <c:v>21</c:v>
                </c:pt>
                <c:pt idx="132">
                  <c:v>18</c:v>
                </c:pt>
                <c:pt idx="133">
                  <c:v>20</c:v>
                </c:pt>
                <c:pt idx="134">
                  <c:v>21</c:v>
                </c:pt>
                <c:pt idx="135">
                  <c:v>18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15</c:v>
                </c:pt>
                <c:pt idx="143">
                  <c:v>2</c:v>
                </c:pt>
                <c:pt idx="144">
                  <c:v>3</c:v>
                </c:pt>
                <c:pt idx="145">
                  <c:v>1</c:v>
                </c:pt>
                <c:pt idx="146">
                  <c:v>20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13</c:v>
                </c:pt>
                <c:pt idx="151">
                  <c:v>20</c:v>
                </c:pt>
                <c:pt idx="152">
                  <c:v>18</c:v>
                </c:pt>
                <c:pt idx="153">
                  <c:v>18</c:v>
                </c:pt>
                <c:pt idx="154">
                  <c:v>13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1</c:v>
                </c:pt>
                <c:pt idx="166">
                  <c:v>13</c:v>
                </c:pt>
                <c:pt idx="167">
                  <c:v>13</c:v>
                </c:pt>
                <c:pt idx="168">
                  <c:v>4</c:v>
                </c:pt>
                <c:pt idx="169">
                  <c:v>3</c:v>
                </c:pt>
                <c:pt idx="170">
                  <c:v>21</c:v>
                </c:pt>
                <c:pt idx="171">
                  <c:v>20</c:v>
                </c:pt>
                <c:pt idx="172">
                  <c:v>6</c:v>
                </c:pt>
                <c:pt idx="173">
                  <c:v>3</c:v>
                </c:pt>
                <c:pt idx="174">
                  <c:v>6</c:v>
                </c:pt>
                <c:pt idx="175">
                  <c:v>0</c:v>
                </c:pt>
              </c:numCache>
            </c:numRef>
          </c:xVal>
          <c:yVal>
            <c:numRef>
              <c:f>'Relevant Nodes'!$X$3:$X$178</c:f>
              <c:numCache>
                <c:formatCode>General</c:formatCode>
                <c:ptCount val="176"/>
                <c:pt idx="0">
                  <c:v>-3.4050367458044297</c:v>
                </c:pt>
                <c:pt idx="1">
                  <c:v>29.569298753373666</c:v>
                </c:pt>
                <c:pt idx="2">
                  <c:v>25.232627488026957</c:v>
                </c:pt>
                <c:pt idx="3">
                  <c:v>28.069616369109688</c:v>
                </c:pt>
                <c:pt idx="4">
                  <c:v>14.400725437576352</c:v>
                </c:pt>
                <c:pt idx="5">
                  <c:v>16.45974999071473</c:v>
                </c:pt>
                <c:pt idx="6">
                  <c:v>-2.7658553112458772</c:v>
                </c:pt>
                <c:pt idx="7">
                  <c:v>23.370032364714245</c:v>
                </c:pt>
                <c:pt idx="8">
                  <c:v>0.36762218636821892</c:v>
                </c:pt>
                <c:pt idx="9">
                  <c:v>0.26000769878024044</c:v>
                </c:pt>
                <c:pt idx="10">
                  <c:v>14.706187016317033</c:v>
                </c:pt>
                <c:pt idx="11">
                  <c:v>14.706187016316937</c:v>
                </c:pt>
                <c:pt idx="12">
                  <c:v>13.698127327346528</c:v>
                </c:pt>
                <c:pt idx="13">
                  <c:v>13.340817485788371</c:v>
                </c:pt>
                <c:pt idx="14">
                  <c:v>6.4999651377339491</c:v>
                </c:pt>
                <c:pt idx="15">
                  <c:v>0.91007088993496055</c:v>
                </c:pt>
                <c:pt idx="16">
                  <c:v>-0.47789109472646624</c:v>
                </c:pt>
                <c:pt idx="17">
                  <c:v>1.2704785838854948</c:v>
                </c:pt>
                <c:pt idx="18">
                  <c:v>1.5207233286321178</c:v>
                </c:pt>
                <c:pt idx="19">
                  <c:v>0.33693930003616762</c:v>
                </c:pt>
                <c:pt idx="20">
                  <c:v>0.33693930003616762</c:v>
                </c:pt>
                <c:pt idx="21">
                  <c:v>0.23641052442189833</c:v>
                </c:pt>
                <c:pt idx="22">
                  <c:v>-1.0475547398405745</c:v>
                </c:pt>
                <c:pt idx="23">
                  <c:v>2.3404484730956887</c:v>
                </c:pt>
                <c:pt idx="24">
                  <c:v>-3.3606100059276303</c:v>
                </c:pt>
                <c:pt idx="25">
                  <c:v>0.59039238661578008</c:v>
                </c:pt>
                <c:pt idx="26">
                  <c:v>32.592757969602275</c:v>
                </c:pt>
                <c:pt idx="27">
                  <c:v>2.1920587554688695</c:v>
                </c:pt>
                <c:pt idx="28">
                  <c:v>20.706489713952624</c:v>
                </c:pt>
                <c:pt idx="29">
                  <c:v>20.706489713952624</c:v>
                </c:pt>
                <c:pt idx="30">
                  <c:v>11.213020581801533</c:v>
                </c:pt>
                <c:pt idx="31">
                  <c:v>11.213020581801533</c:v>
                </c:pt>
                <c:pt idx="32">
                  <c:v>12.115450080644489</c:v>
                </c:pt>
                <c:pt idx="33">
                  <c:v>24.997102498127397</c:v>
                </c:pt>
                <c:pt idx="34">
                  <c:v>0.45192698164224759</c:v>
                </c:pt>
                <c:pt idx="35">
                  <c:v>26.919018195865753</c:v>
                </c:pt>
                <c:pt idx="36">
                  <c:v>1.1577134060118071</c:v>
                </c:pt>
                <c:pt idx="37">
                  <c:v>4.7195687430020825E-2</c:v>
                </c:pt>
                <c:pt idx="38">
                  <c:v>-2.8774071673989488</c:v>
                </c:pt>
                <c:pt idx="39">
                  <c:v>-1.2403002008802846</c:v>
                </c:pt>
                <c:pt idx="40">
                  <c:v>36.539482237541705</c:v>
                </c:pt>
                <c:pt idx="41">
                  <c:v>17.376457855308264</c:v>
                </c:pt>
                <c:pt idx="42">
                  <c:v>10.931404684620354</c:v>
                </c:pt>
                <c:pt idx="43">
                  <c:v>25.232627488026971</c:v>
                </c:pt>
                <c:pt idx="44">
                  <c:v>25.232627488026971</c:v>
                </c:pt>
                <c:pt idx="45">
                  <c:v>14.706187016316937</c:v>
                </c:pt>
                <c:pt idx="46">
                  <c:v>-1.2755823432445674</c:v>
                </c:pt>
                <c:pt idx="47">
                  <c:v>0.99762421922472977</c:v>
                </c:pt>
                <c:pt idx="48">
                  <c:v>37.176325486552685</c:v>
                </c:pt>
                <c:pt idx="49">
                  <c:v>-0.69507265349700253</c:v>
                </c:pt>
                <c:pt idx="50">
                  <c:v>0.88896214448100919</c:v>
                </c:pt>
                <c:pt idx="51">
                  <c:v>11.575344316442168</c:v>
                </c:pt>
                <c:pt idx="52">
                  <c:v>1.889441743019773</c:v>
                </c:pt>
                <c:pt idx="53">
                  <c:v>14.706187016317033</c:v>
                </c:pt>
                <c:pt idx="54">
                  <c:v>14.706187016317033</c:v>
                </c:pt>
                <c:pt idx="55">
                  <c:v>24.997102498127397</c:v>
                </c:pt>
                <c:pt idx="56">
                  <c:v>-0.11831698308559956</c:v>
                </c:pt>
                <c:pt idx="57">
                  <c:v>28.430897743193235</c:v>
                </c:pt>
                <c:pt idx="58">
                  <c:v>22.09916996272047</c:v>
                </c:pt>
                <c:pt idx="59">
                  <c:v>9.2563520263395311</c:v>
                </c:pt>
                <c:pt idx="60">
                  <c:v>-1.885762622285442</c:v>
                </c:pt>
                <c:pt idx="61">
                  <c:v>24.847681876800308</c:v>
                </c:pt>
                <c:pt idx="62">
                  <c:v>24.847681876800308</c:v>
                </c:pt>
                <c:pt idx="63">
                  <c:v>11.092620837721951</c:v>
                </c:pt>
                <c:pt idx="64">
                  <c:v>24.22037458133423</c:v>
                </c:pt>
                <c:pt idx="65">
                  <c:v>-2.3960722088603728</c:v>
                </c:pt>
                <c:pt idx="66">
                  <c:v>25.074525089015641</c:v>
                </c:pt>
                <c:pt idx="67">
                  <c:v>0.11486002445430386</c:v>
                </c:pt>
                <c:pt idx="68">
                  <c:v>1.4226879464322406</c:v>
                </c:pt>
                <c:pt idx="69">
                  <c:v>21.447087813403865</c:v>
                </c:pt>
                <c:pt idx="70">
                  <c:v>24.997102498127468</c:v>
                </c:pt>
                <c:pt idx="71">
                  <c:v>12.115450080644489</c:v>
                </c:pt>
                <c:pt idx="72">
                  <c:v>23.370155007383019</c:v>
                </c:pt>
                <c:pt idx="73">
                  <c:v>23.375027476658907</c:v>
                </c:pt>
                <c:pt idx="74">
                  <c:v>14.706187016317033</c:v>
                </c:pt>
                <c:pt idx="75">
                  <c:v>14.706187016317033</c:v>
                </c:pt>
                <c:pt idx="76">
                  <c:v>32.305405476137885</c:v>
                </c:pt>
                <c:pt idx="77">
                  <c:v>2.1001451131889697</c:v>
                </c:pt>
                <c:pt idx="78">
                  <c:v>-0.35256069992124756</c:v>
                </c:pt>
                <c:pt idx="79">
                  <c:v>21.394611303108388</c:v>
                </c:pt>
                <c:pt idx="80">
                  <c:v>21.154720234468311</c:v>
                </c:pt>
                <c:pt idx="81">
                  <c:v>15.369386032763504</c:v>
                </c:pt>
                <c:pt idx="82">
                  <c:v>3.8506394122195373</c:v>
                </c:pt>
                <c:pt idx="83">
                  <c:v>3.8506394122195373</c:v>
                </c:pt>
                <c:pt idx="84">
                  <c:v>17.70255986927971</c:v>
                </c:pt>
                <c:pt idx="85">
                  <c:v>10.685335652665742</c:v>
                </c:pt>
                <c:pt idx="86">
                  <c:v>8.772006483607715</c:v>
                </c:pt>
                <c:pt idx="87">
                  <c:v>4.2096390826445154</c:v>
                </c:pt>
                <c:pt idx="88">
                  <c:v>0.88409638774581289</c:v>
                </c:pt>
                <c:pt idx="89">
                  <c:v>3.9182009566912499</c:v>
                </c:pt>
                <c:pt idx="90">
                  <c:v>-0.18226544818512877</c:v>
                </c:pt>
                <c:pt idx="91">
                  <c:v>-1.779883951176809</c:v>
                </c:pt>
                <c:pt idx="92">
                  <c:v>16.05802721414776</c:v>
                </c:pt>
                <c:pt idx="93">
                  <c:v>0.82486249181949789</c:v>
                </c:pt>
                <c:pt idx="94">
                  <c:v>4.7780947878882696</c:v>
                </c:pt>
                <c:pt idx="95">
                  <c:v>23.370155007382984</c:v>
                </c:pt>
                <c:pt idx="96">
                  <c:v>0.47184857326568541</c:v>
                </c:pt>
                <c:pt idx="97">
                  <c:v>2.0569210005224297</c:v>
                </c:pt>
                <c:pt idx="98">
                  <c:v>1.6319048680311437</c:v>
                </c:pt>
                <c:pt idx="99">
                  <c:v>14.400725437576321</c:v>
                </c:pt>
                <c:pt idx="100">
                  <c:v>0.8486220957073568</c:v>
                </c:pt>
                <c:pt idx="101">
                  <c:v>1.8863964216977567</c:v>
                </c:pt>
                <c:pt idx="102">
                  <c:v>25.232627488026957</c:v>
                </c:pt>
                <c:pt idx="103">
                  <c:v>3.8506394122195373</c:v>
                </c:pt>
                <c:pt idx="104">
                  <c:v>-2.1583940294914052</c:v>
                </c:pt>
                <c:pt idx="105">
                  <c:v>1.7982558432593325</c:v>
                </c:pt>
                <c:pt idx="106">
                  <c:v>21.447087813403865</c:v>
                </c:pt>
                <c:pt idx="107">
                  <c:v>26.919018195865689</c:v>
                </c:pt>
                <c:pt idx="108">
                  <c:v>26.919018195865686</c:v>
                </c:pt>
                <c:pt idx="109">
                  <c:v>14.400725437576321</c:v>
                </c:pt>
                <c:pt idx="110">
                  <c:v>-2.3244126548721518</c:v>
                </c:pt>
                <c:pt idx="111">
                  <c:v>3.8468805613057975</c:v>
                </c:pt>
                <c:pt idx="112">
                  <c:v>23.370032364714245</c:v>
                </c:pt>
                <c:pt idx="113">
                  <c:v>10.685335652665742</c:v>
                </c:pt>
                <c:pt idx="114">
                  <c:v>26.919018195865739</c:v>
                </c:pt>
                <c:pt idx="115">
                  <c:v>26.91901819586576</c:v>
                </c:pt>
                <c:pt idx="116">
                  <c:v>38.703106022177749</c:v>
                </c:pt>
                <c:pt idx="117">
                  <c:v>38.293202314735751</c:v>
                </c:pt>
                <c:pt idx="118">
                  <c:v>25.074394129987663</c:v>
                </c:pt>
                <c:pt idx="119">
                  <c:v>0.47714155239466488</c:v>
                </c:pt>
                <c:pt idx="120">
                  <c:v>14.706187016316937</c:v>
                </c:pt>
                <c:pt idx="121">
                  <c:v>-2.6043247784952679</c:v>
                </c:pt>
                <c:pt idx="122">
                  <c:v>0.61814968618935862</c:v>
                </c:pt>
                <c:pt idx="123">
                  <c:v>-2.2943618741674223</c:v>
                </c:pt>
                <c:pt idx="124">
                  <c:v>-1.5052368999760231</c:v>
                </c:pt>
                <c:pt idx="125">
                  <c:v>26.919165835975072</c:v>
                </c:pt>
                <c:pt idx="126">
                  <c:v>21.290650600282657</c:v>
                </c:pt>
                <c:pt idx="127">
                  <c:v>-3.0606578816101835</c:v>
                </c:pt>
                <c:pt idx="128">
                  <c:v>-1.3020024647840396</c:v>
                </c:pt>
                <c:pt idx="129">
                  <c:v>-3.1157157988075799</c:v>
                </c:pt>
                <c:pt idx="130">
                  <c:v>0.6739409159138614</c:v>
                </c:pt>
                <c:pt idx="131">
                  <c:v>0.32814922420481407</c:v>
                </c:pt>
                <c:pt idx="132">
                  <c:v>0.88409638774581289</c:v>
                </c:pt>
                <c:pt idx="133">
                  <c:v>-3.270427369139659</c:v>
                </c:pt>
                <c:pt idx="134">
                  <c:v>2.6095802423953125</c:v>
                </c:pt>
                <c:pt idx="135">
                  <c:v>0.76578536382301698</c:v>
                </c:pt>
                <c:pt idx="136">
                  <c:v>1.355689057364994</c:v>
                </c:pt>
                <c:pt idx="137">
                  <c:v>21.573954555272707</c:v>
                </c:pt>
                <c:pt idx="138">
                  <c:v>0.28649992460824175</c:v>
                </c:pt>
                <c:pt idx="139">
                  <c:v>3.4794393335590845</c:v>
                </c:pt>
                <c:pt idx="140">
                  <c:v>3.4405436642424396</c:v>
                </c:pt>
                <c:pt idx="141">
                  <c:v>-0.2545015709173476</c:v>
                </c:pt>
                <c:pt idx="142">
                  <c:v>7.0215632865863036</c:v>
                </c:pt>
                <c:pt idx="143">
                  <c:v>31.560520292522867</c:v>
                </c:pt>
                <c:pt idx="144">
                  <c:v>22.997646036751352</c:v>
                </c:pt>
                <c:pt idx="145">
                  <c:v>35.740539362966281</c:v>
                </c:pt>
                <c:pt idx="146">
                  <c:v>-0.81254497595570785</c:v>
                </c:pt>
                <c:pt idx="147">
                  <c:v>0.19196556298261289</c:v>
                </c:pt>
                <c:pt idx="148">
                  <c:v>0.19735402877511796</c:v>
                </c:pt>
                <c:pt idx="149">
                  <c:v>0.68870417317819088</c:v>
                </c:pt>
                <c:pt idx="150">
                  <c:v>10.5426342882733</c:v>
                </c:pt>
                <c:pt idx="151">
                  <c:v>-3.3332096233955717</c:v>
                </c:pt>
                <c:pt idx="152">
                  <c:v>0.32071065396616527</c:v>
                </c:pt>
                <c:pt idx="153">
                  <c:v>0.15447794591855396</c:v>
                </c:pt>
                <c:pt idx="154">
                  <c:v>10.931404684620377</c:v>
                </c:pt>
                <c:pt idx="155">
                  <c:v>-3.3264967064823887</c:v>
                </c:pt>
                <c:pt idx="156">
                  <c:v>-1.5713103907224297</c:v>
                </c:pt>
                <c:pt idx="157">
                  <c:v>-0.99459478817625824</c:v>
                </c:pt>
                <c:pt idx="158">
                  <c:v>15.550410212968686</c:v>
                </c:pt>
                <c:pt idx="159">
                  <c:v>15.550410212968686</c:v>
                </c:pt>
                <c:pt idx="160">
                  <c:v>0.99762421922472977</c:v>
                </c:pt>
                <c:pt idx="161">
                  <c:v>23.375027476658907</c:v>
                </c:pt>
                <c:pt idx="162">
                  <c:v>20.74104649196277</c:v>
                </c:pt>
                <c:pt idx="163">
                  <c:v>22.356665007959378</c:v>
                </c:pt>
                <c:pt idx="164">
                  <c:v>22.356665007959378</c:v>
                </c:pt>
                <c:pt idx="165">
                  <c:v>38.436073431303683</c:v>
                </c:pt>
                <c:pt idx="166">
                  <c:v>12.139768442241239</c:v>
                </c:pt>
                <c:pt idx="167">
                  <c:v>12.139768442241239</c:v>
                </c:pt>
                <c:pt idx="168">
                  <c:v>23.369867672854401</c:v>
                </c:pt>
                <c:pt idx="169">
                  <c:v>20.617527681819887</c:v>
                </c:pt>
                <c:pt idx="170">
                  <c:v>2.7825646623648992</c:v>
                </c:pt>
                <c:pt idx="171">
                  <c:v>-1.6930817663647231</c:v>
                </c:pt>
                <c:pt idx="172">
                  <c:v>24.997102498127397</c:v>
                </c:pt>
                <c:pt idx="173">
                  <c:v>21.290650600282657</c:v>
                </c:pt>
                <c:pt idx="174">
                  <c:v>24.847681876800308</c:v>
                </c:pt>
                <c:pt idx="175">
                  <c:v>79.25680799023749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2E-4010-B418-19ACD31CC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032"/>
        <c:axId val="369158688"/>
      </c:scatterChart>
      <c:valAx>
        <c:axId val="369158032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688"/>
        <c:crosses val="autoZero"/>
        <c:crossBetween val="midCat"/>
        <c:majorUnit val="1"/>
      </c:valAx>
      <c:valAx>
        <c:axId val="369158688"/>
        <c:scaling>
          <c:orientation val="minMax"/>
          <c:max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Nodal Prices of CCGT Generator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Nodes'!$D$3:$D$178</c:f>
              <c:numCache>
                <c:formatCode>General</c:formatCode>
                <c:ptCount val="176"/>
                <c:pt idx="0">
                  <c:v>20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12</c:v>
                </c:pt>
                <c:pt idx="5">
                  <c:v>10</c:v>
                </c:pt>
                <c:pt idx="6">
                  <c:v>20</c:v>
                </c:pt>
                <c:pt idx="7">
                  <c:v>4</c:v>
                </c:pt>
                <c:pt idx="8">
                  <c:v>18</c:v>
                </c:pt>
                <c:pt idx="9">
                  <c:v>18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18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17</c:v>
                </c:pt>
                <c:pt idx="22">
                  <c:v>20</c:v>
                </c:pt>
                <c:pt idx="23">
                  <c:v>21</c:v>
                </c:pt>
                <c:pt idx="24">
                  <c:v>20</c:v>
                </c:pt>
                <c:pt idx="25">
                  <c:v>17</c:v>
                </c:pt>
                <c:pt idx="26">
                  <c:v>2</c:v>
                </c:pt>
                <c:pt idx="27">
                  <c:v>21</c:v>
                </c:pt>
                <c:pt idx="28">
                  <c:v>3</c:v>
                </c:pt>
                <c:pt idx="29">
                  <c:v>3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6</c:v>
                </c:pt>
                <c:pt idx="34">
                  <c:v>18</c:v>
                </c:pt>
                <c:pt idx="35">
                  <c:v>6</c:v>
                </c:pt>
                <c:pt idx="36">
                  <c:v>21</c:v>
                </c:pt>
                <c:pt idx="37">
                  <c:v>17</c:v>
                </c:pt>
                <c:pt idx="38">
                  <c:v>20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6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18</c:v>
                </c:pt>
                <c:pt idx="48">
                  <c:v>1</c:v>
                </c:pt>
                <c:pt idx="49">
                  <c:v>17</c:v>
                </c:pt>
                <c:pt idx="50">
                  <c:v>18</c:v>
                </c:pt>
                <c:pt idx="51">
                  <c:v>13</c:v>
                </c:pt>
                <c:pt idx="52">
                  <c:v>21</c:v>
                </c:pt>
                <c:pt idx="53">
                  <c:v>12</c:v>
                </c:pt>
                <c:pt idx="54">
                  <c:v>12</c:v>
                </c:pt>
                <c:pt idx="55">
                  <c:v>6</c:v>
                </c:pt>
                <c:pt idx="56">
                  <c:v>17</c:v>
                </c:pt>
                <c:pt idx="57">
                  <c:v>5</c:v>
                </c:pt>
                <c:pt idx="58">
                  <c:v>3</c:v>
                </c:pt>
                <c:pt idx="59">
                  <c:v>14</c:v>
                </c:pt>
                <c:pt idx="60">
                  <c:v>19</c:v>
                </c:pt>
                <c:pt idx="61">
                  <c:v>6</c:v>
                </c:pt>
                <c:pt idx="62">
                  <c:v>6</c:v>
                </c:pt>
                <c:pt idx="63">
                  <c:v>13</c:v>
                </c:pt>
                <c:pt idx="64">
                  <c:v>4</c:v>
                </c:pt>
                <c:pt idx="65">
                  <c:v>20</c:v>
                </c:pt>
                <c:pt idx="66">
                  <c:v>9</c:v>
                </c:pt>
                <c:pt idx="67">
                  <c:v>18</c:v>
                </c:pt>
                <c:pt idx="68">
                  <c:v>18</c:v>
                </c:pt>
                <c:pt idx="69">
                  <c:v>3</c:v>
                </c:pt>
                <c:pt idx="70">
                  <c:v>6</c:v>
                </c:pt>
                <c:pt idx="71">
                  <c:v>12</c:v>
                </c:pt>
                <c:pt idx="72">
                  <c:v>4</c:v>
                </c:pt>
                <c:pt idx="73">
                  <c:v>4</c:v>
                </c:pt>
                <c:pt idx="74">
                  <c:v>12</c:v>
                </c:pt>
                <c:pt idx="75">
                  <c:v>12</c:v>
                </c:pt>
                <c:pt idx="76">
                  <c:v>2</c:v>
                </c:pt>
                <c:pt idx="77">
                  <c:v>21</c:v>
                </c:pt>
                <c:pt idx="78">
                  <c:v>17</c:v>
                </c:pt>
                <c:pt idx="79">
                  <c:v>3</c:v>
                </c:pt>
                <c:pt idx="80">
                  <c:v>3</c:v>
                </c:pt>
                <c:pt idx="81">
                  <c:v>10</c:v>
                </c:pt>
                <c:pt idx="82">
                  <c:v>16</c:v>
                </c:pt>
                <c:pt idx="83">
                  <c:v>16</c:v>
                </c:pt>
                <c:pt idx="84">
                  <c:v>10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10</c:v>
                </c:pt>
                <c:pt idx="93">
                  <c:v>18</c:v>
                </c:pt>
                <c:pt idx="94">
                  <c:v>16</c:v>
                </c:pt>
                <c:pt idx="95">
                  <c:v>4</c:v>
                </c:pt>
                <c:pt idx="96">
                  <c:v>18</c:v>
                </c:pt>
                <c:pt idx="97">
                  <c:v>21</c:v>
                </c:pt>
                <c:pt idx="98">
                  <c:v>18</c:v>
                </c:pt>
                <c:pt idx="99">
                  <c:v>12</c:v>
                </c:pt>
                <c:pt idx="100">
                  <c:v>18</c:v>
                </c:pt>
                <c:pt idx="101">
                  <c:v>21</c:v>
                </c:pt>
                <c:pt idx="102">
                  <c:v>6</c:v>
                </c:pt>
                <c:pt idx="103">
                  <c:v>16</c:v>
                </c:pt>
                <c:pt idx="104">
                  <c:v>19</c:v>
                </c:pt>
                <c:pt idx="105">
                  <c:v>18</c:v>
                </c:pt>
                <c:pt idx="106">
                  <c:v>3</c:v>
                </c:pt>
                <c:pt idx="107">
                  <c:v>6</c:v>
                </c:pt>
                <c:pt idx="108">
                  <c:v>6</c:v>
                </c:pt>
                <c:pt idx="109">
                  <c:v>12</c:v>
                </c:pt>
                <c:pt idx="110">
                  <c:v>20</c:v>
                </c:pt>
                <c:pt idx="111">
                  <c:v>16</c:v>
                </c:pt>
                <c:pt idx="112">
                  <c:v>4</c:v>
                </c:pt>
                <c:pt idx="113">
                  <c:v>14</c:v>
                </c:pt>
                <c:pt idx="114">
                  <c:v>6</c:v>
                </c:pt>
                <c:pt idx="115">
                  <c:v>6</c:v>
                </c:pt>
                <c:pt idx="116">
                  <c:v>1</c:v>
                </c:pt>
                <c:pt idx="117">
                  <c:v>1</c:v>
                </c:pt>
                <c:pt idx="118">
                  <c:v>9</c:v>
                </c:pt>
                <c:pt idx="119">
                  <c:v>18</c:v>
                </c:pt>
                <c:pt idx="120">
                  <c:v>12</c:v>
                </c:pt>
                <c:pt idx="121">
                  <c:v>19</c:v>
                </c:pt>
                <c:pt idx="122">
                  <c:v>18</c:v>
                </c:pt>
                <c:pt idx="123">
                  <c:v>20</c:v>
                </c:pt>
                <c:pt idx="124">
                  <c:v>20</c:v>
                </c:pt>
                <c:pt idx="125">
                  <c:v>6</c:v>
                </c:pt>
                <c:pt idx="126">
                  <c:v>3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18</c:v>
                </c:pt>
                <c:pt idx="131">
                  <c:v>21</c:v>
                </c:pt>
                <c:pt idx="132">
                  <c:v>18</c:v>
                </c:pt>
                <c:pt idx="133">
                  <c:v>20</c:v>
                </c:pt>
                <c:pt idx="134">
                  <c:v>21</c:v>
                </c:pt>
                <c:pt idx="135">
                  <c:v>18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15</c:v>
                </c:pt>
                <c:pt idx="143">
                  <c:v>2</c:v>
                </c:pt>
                <c:pt idx="144">
                  <c:v>3</c:v>
                </c:pt>
                <c:pt idx="145">
                  <c:v>1</c:v>
                </c:pt>
                <c:pt idx="146">
                  <c:v>20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13</c:v>
                </c:pt>
                <c:pt idx="151">
                  <c:v>20</c:v>
                </c:pt>
                <c:pt idx="152">
                  <c:v>18</c:v>
                </c:pt>
                <c:pt idx="153">
                  <c:v>18</c:v>
                </c:pt>
                <c:pt idx="154">
                  <c:v>13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1</c:v>
                </c:pt>
                <c:pt idx="166">
                  <c:v>13</c:v>
                </c:pt>
                <c:pt idx="167">
                  <c:v>13</c:v>
                </c:pt>
                <c:pt idx="168">
                  <c:v>4</c:v>
                </c:pt>
                <c:pt idx="169">
                  <c:v>3</c:v>
                </c:pt>
                <c:pt idx="170">
                  <c:v>21</c:v>
                </c:pt>
                <c:pt idx="171">
                  <c:v>20</c:v>
                </c:pt>
                <c:pt idx="172">
                  <c:v>6</c:v>
                </c:pt>
                <c:pt idx="173">
                  <c:v>3</c:v>
                </c:pt>
                <c:pt idx="174">
                  <c:v>6</c:v>
                </c:pt>
                <c:pt idx="175">
                  <c:v>0</c:v>
                </c:pt>
              </c:numCache>
            </c:numRef>
          </c:xVal>
          <c:yVal>
            <c:numRef>
              <c:f>'Relevant Nodes'!$Y$3:$Y$178</c:f>
              <c:numCache>
                <c:formatCode>General</c:formatCode>
                <c:ptCount val="176"/>
                <c:pt idx="0">
                  <c:v>4.1357051586550693</c:v>
                </c:pt>
                <c:pt idx="1">
                  <c:v>23.212156465079737</c:v>
                </c:pt>
                <c:pt idx="2">
                  <c:v>22.518361713111531</c:v>
                </c:pt>
                <c:pt idx="3">
                  <c:v>22.3473531263799</c:v>
                </c:pt>
                <c:pt idx="4">
                  <c:v>14.402400843189916</c:v>
                </c:pt>
                <c:pt idx="5">
                  <c:v>15.485638998949138</c:v>
                </c:pt>
                <c:pt idx="6">
                  <c:v>4.4351463097706167</c:v>
                </c:pt>
                <c:pt idx="7">
                  <c:v>20.528320580427749</c:v>
                </c:pt>
                <c:pt idx="8">
                  <c:v>3.1314366177475206</c:v>
                </c:pt>
                <c:pt idx="9">
                  <c:v>3.148941093652645</c:v>
                </c:pt>
                <c:pt idx="10">
                  <c:v>14.644436868617994</c:v>
                </c:pt>
                <c:pt idx="11">
                  <c:v>14.644436868617912</c:v>
                </c:pt>
                <c:pt idx="12">
                  <c:v>13.843238471110787</c:v>
                </c:pt>
                <c:pt idx="13">
                  <c:v>13.522685385008071</c:v>
                </c:pt>
                <c:pt idx="14">
                  <c:v>8.4159648652276875</c:v>
                </c:pt>
                <c:pt idx="15">
                  <c:v>3.6130996065730088</c:v>
                </c:pt>
                <c:pt idx="16">
                  <c:v>-4.8025592724889261</c:v>
                </c:pt>
                <c:pt idx="17">
                  <c:v>-1.6824608261470679</c:v>
                </c:pt>
                <c:pt idx="18">
                  <c:v>-0.65943175746667049</c:v>
                </c:pt>
                <c:pt idx="19">
                  <c:v>-1.5348324454503408</c:v>
                </c:pt>
                <c:pt idx="20">
                  <c:v>-1.5280103565329259</c:v>
                </c:pt>
                <c:pt idx="21">
                  <c:v>0.9060904998445849</c:v>
                </c:pt>
                <c:pt idx="22">
                  <c:v>1.5843914466372058</c:v>
                </c:pt>
                <c:pt idx="23">
                  <c:v>-2.9683000839977902</c:v>
                </c:pt>
                <c:pt idx="24">
                  <c:v>2.7144844092745974</c:v>
                </c:pt>
                <c:pt idx="25">
                  <c:v>3.1983061422905608</c:v>
                </c:pt>
                <c:pt idx="26">
                  <c:v>27.952351803872951</c:v>
                </c:pt>
                <c:pt idx="27">
                  <c:v>-3.1289838003394022</c:v>
                </c:pt>
                <c:pt idx="28">
                  <c:v>19.651749322215849</c:v>
                </c:pt>
                <c:pt idx="29">
                  <c:v>19.651749322215849</c:v>
                </c:pt>
                <c:pt idx="30">
                  <c:v>11.817700240589698</c:v>
                </c:pt>
                <c:pt idx="31">
                  <c:v>11.817700240589698</c:v>
                </c:pt>
                <c:pt idx="32">
                  <c:v>12.589185794809008</c:v>
                </c:pt>
                <c:pt idx="33">
                  <c:v>21.942276143653935</c:v>
                </c:pt>
                <c:pt idx="34">
                  <c:v>2.956514903183971</c:v>
                </c:pt>
                <c:pt idx="35">
                  <c:v>23.804931357395233</c:v>
                </c:pt>
                <c:pt idx="36">
                  <c:v>-2.7179221635911692</c:v>
                </c:pt>
                <c:pt idx="37">
                  <c:v>4.3982857083253162</c:v>
                </c:pt>
                <c:pt idx="38">
                  <c:v>4.3788182717600099E-2</c:v>
                </c:pt>
                <c:pt idx="39">
                  <c:v>-1.6695406824344883</c:v>
                </c:pt>
                <c:pt idx="40">
                  <c:v>27.389152645774558</c:v>
                </c:pt>
                <c:pt idx="41">
                  <c:v>17.448234125528597</c:v>
                </c:pt>
                <c:pt idx="42">
                  <c:v>11.883715360184175</c:v>
                </c:pt>
                <c:pt idx="43">
                  <c:v>22.518361713111556</c:v>
                </c:pt>
                <c:pt idx="44">
                  <c:v>22.518361713111556</c:v>
                </c:pt>
                <c:pt idx="45">
                  <c:v>14.644436868617912</c:v>
                </c:pt>
                <c:pt idx="46">
                  <c:v>-2.5844601976144164</c:v>
                </c:pt>
                <c:pt idx="47">
                  <c:v>5.1677084989220683</c:v>
                </c:pt>
                <c:pt idx="48">
                  <c:v>31.11203600638277</c:v>
                </c:pt>
                <c:pt idx="49">
                  <c:v>1.731239820245384</c:v>
                </c:pt>
                <c:pt idx="50">
                  <c:v>5.4284858002493559</c:v>
                </c:pt>
                <c:pt idx="51">
                  <c:v>11.398592470214288</c:v>
                </c:pt>
                <c:pt idx="52">
                  <c:v>-3.1778072909755308</c:v>
                </c:pt>
                <c:pt idx="53">
                  <c:v>14.644436868617994</c:v>
                </c:pt>
                <c:pt idx="54">
                  <c:v>14.644436868617994</c:v>
                </c:pt>
                <c:pt idx="55">
                  <c:v>21.942276143653935</c:v>
                </c:pt>
                <c:pt idx="56">
                  <c:v>0.5742012662602114</c:v>
                </c:pt>
                <c:pt idx="57">
                  <c:v>23.832551653243357</c:v>
                </c:pt>
                <c:pt idx="58">
                  <c:v>20.412344542448345</c:v>
                </c:pt>
                <c:pt idx="59">
                  <c:v>9.4336498886390849</c:v>
                </c:pt>
                <c:pt idx="60">
                  <c:v>-4.7115241624947437</c:v>
                </c:pt>
                <c:pt idx="61">
                  <c:v>21.546663242207792</c:v>
                </c:pt>
                <c:pt idx="62">
                  <c:v>21.546663242207792</c:v>
                </c:pt>
                <c:pt idx="63">
                  <c:v>11.979072802777164</c:v>
                </c:pt>
                <c:pt idx="64">
                  <c:v>21.174523569667961</c:v>
                </c:pt>
                <c:pt idx="65">
                  <c:v>-6.0633970069835383</c:v>
                </c:pt>
                <c:pt idx="66">
                  <c:v>21.41187747799459</c:v>
                </c:pt>
                <c:pt idx="67">
                  <c:v>4.1249342102587665</c:v>
                </c:pt>
                <c:pt idx="68">
                  <c:v>4.8118882424282061</c:v>
                </c:pt>
                <c:pt idx="69">
                  <c:v>20.17011102536739</c:v>
                </c:pt>
                <c:pt idx="70">
                  <c:v>21.942276143654009</c:v>
                </c:pt>
                <c:pt idx="71">
                  <c:v>12.589185794809019</c:v>
                </c:pt>
                <c:pt idx="72">
                  <c:v>20.528412806738842</c:v>
                </c:pt>
                <c:pt idx="73">
                  <c:v>20.532076864864329</c:v>
                </c:pt>
                <c:pt idx="74">
                  <c:v>14.644436868617994</c:v>
                </c:pt>
                <c:pt idx="75">
                  <c:v>14.644436868617994</c:v>
                </c:pt>
                <c:pt idx="76">
                  <c:v>27.484307303901588</c:v>
                </c:pt>
                <c:pt idx="77">
                  <c:v>-2.4601227363702183</c:v>
                </c:pt>
                <c:pt idx="78">
                  <c:v>0.66865114325037955</c:v>
                </c:pt>
                <c:pt idx="79">
                  <c:v>18.730476874377686</c:v>
                </c:pt>
                <c:pt idx="80">
                  <c:v>18.504066896316068</c:v>
                </c:pt>
                <c:pt idx="81">
                  <c:v>14.55564244827281</c:v>
                </c:pt>
                <c:pt idx="82">
                  <c:v>7.8810567754660807</c:v>
                </c:pt>
                <c:pt idx="83">
                  <c:v>7.8681002078337228</c:v>
                </c:pt>
                <c:pt idx="84">
                  <c:v>15.928893824387069</c:v>
                </c:pt>
                <c:pt idx="85">
                  <c:v>10.955556015936819</c:v>
                </c:pt>
                <c:pt idx="86">
                  <c:v>9.5917100500019785</c:v>
                </c:pt>
                <c:pt idx="87">
                  <c:v>7.9871993523527047</c:v>
                </c:pt>
                <c:pt idx="88">
                  <c:v>6.1107118564432437</c:v>
                </c:pt>
                <c:pt idx="89">
                  <c:v>6.2480033346878834</c:v>
                </c:pt>
                <c:pt idx="90">
                  <c:v>4.6941705305472272</c:v>
                </c:pt>
                <c:pt idx="91">
                  <c:v>-3.1446310421583394</c:v>
                </c:pt>
                <c:pt idx="92">
                  <c:v>15.510685618984244</c:v>
                </c:pt>
                <c:pt idx="93">
                  <c:v>5.5862593482313683</c:v>
                </c:pt>
                <c:pt idx="94">
                  <c:v>7.1731579524588129</c:v>
                </c:pt>
                <c:pt idx="95">
                  <c:v>21.139724445630186</c:v>
                </c:pt>
                <c:pt idx="96">
                  <c:v>4.9365967234252279</c:v>
                </c:pt>
                <c:pt idx="97">
                  <c:v>-3.2760717321109114</c:v>
                </c:pt>
                <c:pt idx="98">
                  <c:v>4.4624773944463243</c:v>
                </c:pt>
                <c:pt idx="99">
                  <c:v>14.402400843189913</c:v>
                </c:pt>
                <c:pt idx="100">
                  <c:v>5.6298844731004296</c:v>
                </c:pt>
                <c:pt idx="101">
                  <c:v>-2.6707531388114991</c:v>
                </c:pt>
                <c:pt idx="102">
                  <c:v>22.518361713111531</c:v>
                </c:pt>
                <c:pt idx="103">
                  <c:v>7.7995428288141619</c:v>
                </c:pt>
                <c:pt idx="104">
                  <c:v>-3.8305039668936556</c:v>
                </c:pt>
                <c:pt idx="105">
                  <c:v>0.54643212261482343</c:v>
                </c:pt>
                <c:pt idx="106">
                  <c:v>20.17011102536739</c:v>
                </c:pt>
                <c:pt idx="107">
                  <c:v>23.80493135739518</c:v>
                </c:pt>
                <c:pt idx="108">
                  <c:v>23.804931357395155</c:v>
                </c:pt>
                <c:pt idx="109">
                  <c:v>14.402400843189913</c:v>
                </c:pt>
                <c:pt idx="110">
                  <c:v>-5.6964298198963688</c:v>
                </c:pt>
                <c:pt idx="111">
                  <c:v>6.1736636262459514</c:v>
                </c:pt>
                <c:pt idx="112">
                  <c:v>20.528320580427749</c:v>
                </c:pt>
                <c:pt idx="113">
                  <c:v>10.955556015936819</c:v>
                </c:pt>
                <c:pt idx="114">
                  <c:v>23.804931357395176</c:v>
                </c:pt>
                <c:pt idx="115">
                  <c:v>23.804931357395205</c:v>
                </c:pt>
                <c:pt idx="116">
                  <c:v>32.603820105609579</c:v>
                </c:pt>
                <c:pt idx="117">
                  <c:v>32.630204359379611</c:v>
                </c:pt>
                <c:pt idx="118">
                  <c:v>21.411962317514032</c:v>
                </c:pt>
                <c:pt idx="119">
                  <c:v>1.8742286521565132</c:v>
                </c:pt>
                <c:pt idx="120">
                  <c:v>14.644436868617912</c:v>
                </c:pt>
                <c:pt idx="121">
                  <c:v>-5.3988919899176464</c:v>
                </c:pt>
                <c:pt idx="122">
                  <c:v>0.61813743577648328</c:v>
                </c:pt>
                <c:pt idx="123">
                  <c:v>-5.4002996437947424</c:v>
                </c:pt>
                <c:pt idx="124">
                  <c:v>0.39606063965357718</c:v>
                </c:pt>
                <c:pt idx="125">
                  <c:v>23.805151177327836</c:v>
                </c:pt>
                <c:pt idx="126">
                  <c:v>18.954492437756155</c:v>
                </c:pt>
                <c:pt idx="127">
                  <c:v>6.8343553828773835</c:v>
                </c:pt>
                <c:pt idx="128">
                  <c:v>2.7490006954705768</c:v>
                </c:pt>
                <c:pt idx="129">
                  <c:v>3.3579450787748102</c:v>
                </c:pt>
                <c:pt idx="130">
                  <c:v>3.7833615333157447</c:v>
                </c:pt>
                <c:pt idx="131">
                  <c:v>-0.99860077783189904</c:v>
                </c:pt>
                <c:pt idx="132">
                  <c:v>6.1128449237623208</c:v>
                </c:pt>
                <c:pt idx="133">
                  <c:v>-1.7634559525762761E-2</c:v>
                </c:pt>
                <c:pt idx="134">
                  <c:v>-2.6765441351358259</c:v>
                </c:pt>
                <c:pt idx="135">
                  <c:v>5.7927532565734765</c:v>
                </c:pt>
                <c:pt idx="136">
                  <c:v>-4.9219054968678712E-2</c:v>
                </c:pt>
                <c:pt idx="137">
                  <c:v>19.095437842760937</c:v>
                </c:pt>
                <c:pt idx="138">
                  <c:v>2.5717405594287883</c:v>
                </c:pt>
                <c:pt idx="139">
                  <c:v>5.6900682569745964</c:v>
                </c:pt>
                <c:pt idx="140">
                  <c:v>5.6525605358701725</c:v>
                </c:pt>
                <c:pt idx="141">
                  <c:v>3.8422572250033959</c:v>
                </c:pt>
                <c:pt idx="142">
                  <c:v>8.9638085591756056</c:v>
                </c:pt>
                <c:pt idx="143">
                  <c:v>26.931694231668956</c:v>
                </c:pt>
                <c:pt idx="144">
                  <c:v>19.722519391737691</c:v>
                </c:pt>
                <c:pt idx="145">
                  <c:v>30.032204293223316</c:v>
                </c:pt>
                <c:pt idx="146">
                  <c:v>-0.52662206509034659</c:v>
                </c:pt>
                <c:pt idx="147">
                  <c:v>4.697958618972093</c:v>
                </c:pt>
                <c:pt idx="148">
                  <c:v>4.6056113946597472</c:v>
                </c:pt>
                <c:pt idx="149">
                  <c:v>5.4047725697832991</c:v>
                </c:pt>
                <c:pt idx="150">
                  <c:v>11.600703103140376</c:v>
                </c:pt>
                <c:pt idx="151">
                  <c:v>1.9374253986211234</c:v>
                </c:pt>
                <c:pt idx="152">
                  <c:v>2.3320720444927003</c:v>
                </c:pt>
                <c:pt idx="153">
                  <c:v>4.5654585052691647</c:v>
                </c:pt>
                <c:pt idx="154">
                  <c:v>11.883715360184215</c:v>
                </c:pt>
                <c:pt idx="155">
                  <c:v>1.7339604655753398</c:v>
                </c:pt>
                <c:pt idx="156">
                  <c:v>2.4255947857188676</c:v>
                </c:pt>
                <c:pt idx="157">
                  <c:v>-4.72403283104018</c:v>
                </c:pt>
                <c:pt idx="158">
                  <c:v>14.399360957346143</c:v>
                </c:pt>
                <c:pt idx="159">
                  <c:v>14.399360957346143</c:v>
                </c:pt>
                <c:pt idx="160">
                  <c:v>6.1445612989220679</c:v>
                </c:pt>
                <c:pt idx="161">
                  <c:v>20.532076864864329</c:v>
                </c:pt>
                <c:pt idx="162">
                  <c:v>17.755607508254997</c:v>
                </c:pt>
                <c:pt idx="163">
                  <c:v>18.656677859023937</c:v>
                </c:pt>
                <c:pt idx="164">
                  <c:v>18.656677859023937</c:v>
                </c:pt>
                <c:pt idx="165">
                  <c:v>32.049406047045977</c:v>
                </c:pt>
                <c:pt idx="166">
                  <c:v>12.58918579480901</c:v>
                </c:pt>
                <c:pt idx="167">
                  <c:v>12.58918579480901</c:v>
                </c:pt>
                <c:pt idx="168">
                  <c:v>20.528196733459588</c:v>
                </c:pt>
                <c:pt idx="169">
                  <c:v>18.463095844308427</c:v>
                </c:pt>
                <c:pt idx="170">
                  <c:v>-2.615237373997791</c:v>
                </c:pt>
                <c:pt idx="171">
                  <c:v>-5.528125947975159</c:v>
                </c:pt>
                <c:pt idx="172">
                  <c:v>21.942276143653935</c:v>
                </c:pt>
                <c:pt idx="173">
                  <c:v>18.954492437756155</c:v>
                </c:pt>
                <c:pt idx="174">
                  <c:v>21.546663242207792</c:v>
                </c:pt>
                <c:pt idx="175">
                  <c:v>63.551124344102902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F3-40D5-83BB-7586CFBD5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032"/>
        <c:axId val="369158688"/>
      </c:scatterChart>
      <c:valAx>
        <c:axId val="369158032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688"/>
        <c:crosses val="autoZero"/>
        <c:crossBetween val="midCat"/>
        <c:majorUnit val="1"/>
      </c:valAx>
      <c:valAx>
        <c:axId val="369158688"/>
        <c:scaling>
          <c:orientation val="minMax"/>
          <c:max val="9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1</xdr:row>
      <xdr:rowOff>66675</xdr:rowOff>
    </xdr:from>
    <xdr:to>
      <xdr:col>23</xdr:col>
      <xdr:colOff>504825</xdr:colOff>
      <xdr:row>37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85C0C0-25E2-4007-A558-1DD870829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476250</xdr:colOff>
      <xdr:row>38</xdr:row>
      <xdr:rowOff>85724</xdr:rowOff>
    </xdr:from>
    <xdr:to>
      <xdr:col>20</xdr:col>
      <xdr:colOff>361950</xdr:colOff>
      <xdr:row>60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5CDFFE-5B66-4D36-9AC4-FFCA4A24DC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38</xdr:row>
      <xdr:rowOff>95250</xdr:rowOff>
    </xdr:from>
    <xdr:to>
      <xdr:col>32</xdr:col>
      <xdr:colOff>495300</xdr:colOff>
      <xdr:row>60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C4CF54D-D1C5-4044-9290-B6860132E5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285750</xdr:colOff>
      <xdr:row>0</xdr:row>
      <xdr:rowOff>266700</xdr:rowOff>
    </xdr:from>
    <xdr:to>
      <xdr:col>23</xdr:col>
      <xdr:colOff>565150</xdr:colOff>
      <xdr:row>30</xdr:row>
      <xdr:rowOff>111125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65ED85-B73E-4AB3-A08F-EBFFE44973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180975</xdr:colOff>
      <xdr:row>32</xdr:row>
      <xdr:rowOff>85725</xdr:rowOff>
    </xdr:from>
    <xdr:to>
      <xdr:col>21</xdr:col>
      <xdr:colOff>66675</xdr:colOff>
      <xdr:row>54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40D550-5AA2-4A72-BFCC-2492291591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600075</xdr:colOff>
      <xdr:row>32</xdr:row>
      <xdr:rowOff>133350</xdr:rowOff>
    </xdr:from>
    <xdr:to>
      <xdr:col>32</xdr:col>
      <xdr:colOff>485775</xdr:colOff>
      <xdr:row>54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8C0BEB0-DD2F-4276-A189-02A7B5C05D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0</xdr:row>
      <xdr:rowOff>228600</xdr:rowOff>
    </xdr:from>
    <xdr:to>
      <xdr:col>22</xdr:col>
      <xdr:colOff>552450</xdr:colOff>
      <xdr:row>35</xdr:row>
      <xdr:rowOff>119063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179C98-C11B-4ACA-8C27-FA293E91AE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247650</xdr:colOff>
      <xdr:row>39</xdr:row>
      <xdr:rowOff>104775</xdr:rowOff>
    </xdr:from>
    <xdr:to>
      <xdr:col>20</xdr:col>
      <xdr:colOff>447675</xdr:colOff>
      <xdr:row>62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8896187-6095-4FCB-B838-FC8138547C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40</xdr:row>
      <xdr:rowOff>0</xdr:rowOff>
    </xdr:from>
    <xdr:to>
      <xdr:col>32</xdr:col>
      <xdr:colOff>200025</xdr:colOff>
      <xdr:row>62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4B01CDA-E39C-42AF-BFCA-7FAF1B364F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ones, Paul" id="{B8C5E138-3FF3-4CE9-9570-7CDA39EE039A}" userId="S::P2161@uniper.energy::6b1c01df-18b0-43bf-88dc-de257a1616ff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nes, Paul" refreshedDate="43949.738452777776" createdVersion="6" refreshedVersion="6" minRefreshableVersion="3" recordCount="176" xr:uid="{E4360A4B-8674-4881-A93C-85B89E6C6CCB}">
  <cacheSource type="worksheet">
    <worksheetSource ref="D2:Y178" sheet="Relevant Nodes"/>
  </cacheSource>
  <cacheFields count="22">
    <cacheField name="RPI Index Gen Zone" numFmtId="0">
      <sharedItems containsSemiMixedTypes="0" containsString="0" containsNumber="1" containsInteger="1" minValue="0" maxValue="21" count="22">
        <n v="20"/>
        <n v="7"/>
        <n v="6"/>
        <n v="12"/>
        <n v="10"/>
        <n v="4"/>
        <n v="18"/>
        <n v="15"/>
        <n v="21"/>
        <n v="17"/>
        <n v="2"/>
        <n v="3"/>
        <n v="13"/>
        <n v="19"/>
        <n v="11"/>
        <n v="1"/>
        <n v="5"/>
        <n v="14"/>
        <n v="9"/>
        <n v="16"/>
        <n v="8"/>
        <n v="0"/>
      </sharedItems>
    </cacheField>
    <cacheField name="ETYS Gen Zone" numFmtId="0">
      <sharedItems containsString="0" containsBlank="1" containsNumber="1" containsInteger="1" minValue="1" maxValue="18"/>
    </cacheField>
    <cacheField name="27 Gen Zone" numFmtId="0">
      <sharedItems containsSemiMixedTypes="0" containsString="0" containsNumber="1" containsInteger="1" minValue="1" maxValue="27"/>
    </cacheField>
    <cacheField name="DNO Zone" numFmtId="0">
      <sharedItems containsSemiMixedTypes="0" containsString="0" containsNumber="1" containsInteger="1" minValue="1" maxValue="14" count="14">
        <n v="10"/>
        <n v="1"/>
        <n v="2"/>
        <n v="7"/>
        <n v="3"/>
        <n v="6"/>
        <n v="11"/>
        <n v="9"/>
        <n v="12"/>
        <n v="8"/>
        <n v="4"/>
        <n v="13"/>
        <n v="5"/>
        <n v="14"/>
      </sharedItems>
    </cacheField>
    <cacheField name="SelectedZone" numFmtId="0">
      <sharedItems containsSemiMixedTypes="0" containsString="0" containsNumber="1" containsInteger="1" minValue="1" maxValue="14"/>
    </cacheField>
    <cacheField name="YR Nodal Price" numFmtId="0">
      <sharedItems containsSemiMixedTypes="0" containsString="0" containsNumber="1" minValue="-7.3019816589897042" maxValue="118.6414228440394"/>
    </cacheField>
    <cacheField name="PS Nodal Price" numFmtId="0">
      <sharedItems containsSemiMixedTypes="0" containsString="0" containsNumber="1" minValue="-4.9186763693687263" maxValue="9.1686272527283652"/>
    </cacheField>
    <cacheField name="YRS % of YR" numFmtId="166">
      <sharedItems containsSemiMixedTypes="0" containsString="0" containsNumber="1" minValue="8.9477567070123984E-2" maxValue="1"/>
    </cacheField>
    <cacheField name="YRS Nodal Price" numFmtId="0">
      <sharedItems containsSemiMixedTypes="0" containsString="0" containsNumber="1" minValue="-7.3019816589897042" maxValue="59.457021549836142"/>
    </cacheField>
    <cacheField name="YRNS Nodal Price" numFmtId="165">
      <sharedItems containsSemiMixedTypes="0" containsString="0" containsNumber="1" minValue="-4.6412021702268076" maxValue="59.184401294203255"/>
    </cacheField>
    <cacheField name="Wind " numFmtId="0">
      <sharedItems containsSemiMixedTypes="0" containsString="0" containsNumber="1" minValue="-4.8038725230652197" maxValue="80.390342600167813"/>
    </cacheField>
    <cacheField name="CCGT" numFmtId="0">
      <sharedItems containsSemiMixedTypes="0" containsString="0" containsNumber="1" minValue="-6.0633970069835375" maxValue="63.551124344102902"/>
    </cacheField>
    <cacheField name="YRS % of YR2" numFmtId="166">
      <sharedItems containsSemiMixedTypes="0" containsString="0" containsNumber="1" minValue="-0.74908632505220341" maxValue="1"/>
    </cacheField>
    <cacheField name="YRS Nodal Price2" numFmtId="0">
      <sharedItems containsSemiMixedTypes="0" containsString="0" containsNumber="1" minValue="-7.3019816589897042" maxValue="61.273679249027509"/>
    </cacheField>
    <cacheField name="YRNS Nodal Price2" numFmtId="165">
      <sharedItems containsSemiMixedTypes="0" containsString="0" containsNumber="1" minValue="-8.0222762086035786" maxValue="57.367743595011888"/>
    </cacheField>
    <cacheField name="Wind 2" numFmtId="0">
      <sharedItems containsSemiMixedTypes="0" containsString="0" containsNumber="1" minValue="-6.9071826772025533" maxValue="79.221614035970035"/>
    </cacheField>
    <cacheField name="CCGT2" numFmtId="0">
      <sharedItems containsSemiMixedTypes="0" containsString="0" containsNumber="1" minValue="-6.0633970069835375" maxValue="63.551124344102902"/>
    </cacheField>
    <cacheField name="YRS % of YR3" numFmtId="166">
      <sharedItems containsSemiMixedTypes="0" containsString="0" containsNumber="1" minValue="0.32892727374667907" maxValue="1"/>
    </cacheField>
    <cacheField name="YRS Nodal Price3" numFmtId="0">
      <sharedItems containsSemiMixedTypes="0" containsString="0" containsNumber="1" minValue="-7.3019816589897042" maxValue="61.218974187524331"/>
    </cacheField>
    <cacheField name="YRNS Nodal Price3" numFmtId="165">
      <sharedItems containsSemiMixedTypes="0" containsString="0" containsNumber="1" minValue="-2.4668685717240098" maxValue="57.422448656515066"/>
    </cacheField>
    <cacheField name="Wind 3" numFmtId="0">
      <sharedItems containsSemiMixedTypes="0" containsString="0" containsNumber="1" minValue="-3.4050367458044297" maxValue="79.25680799023749"/>
    </cacheField>
    <cacheField name="CCGT3" numFmtId="0">
      <sharedItems containsSemiMixedTypes="0" containsString="0" containsNumber="1" minValue="-6.0633970069835383" maxValue="63.5511243441029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nes, Paul" refreshedDate="43950.450201967593" createdVersion="6" refreshedVersion="6" minRefreshableVersion="3" recordCount="176" xr:uid="{9CF498FC-0295-4D58-9291-8D4CDA14CB4C}">
  <cacheSource type="worksheet">
    <worksheetSource ref="F2:T178" sheet="Relevant Nodes"/>
  </cacheSource>
  <cacheFields count="15">
    <cacheField name="27 Gen Zone" numFmtId="0">
      <sharedItems containsSemiMixedTypes="0" containsString="0" containsNumber="1" containsInteger="1" minValue="1" maxValue="27" count="27">
        <n v="21"/>
        <n v="7"/>
        <n v="1"/>
        <n v="10"/>
        <n v="3"/>
        <n v="17"/>
        <n v="11"/>
        <n v="13"/>
        <n v="16"/>
        <n v="25"/>
        <n v="18"/>
        <n v="24"/>
        <n v="5"/>
        <n v="8"/>
        <n v="19"/>
        <n v="15"/>
        <n v="4"/>
        <n v="12"/>
        <n v="26"/>
        <n v="6"/>
        <n v="9"/>
        <n v="14"/>
        <n v="27"/>
        <n v="2"/>
        <n v="20"/>
        <n v="22"/>
        <n v="23"/>
      </sharedItems>
    </cacheField>
    <cacheField name="DNO Zone" numFmtId="0">
      <sharedItems containsSemiMixedTypes="0" containsString="0" containsNumber="1" containsInteger="1" minValue="1" maxValue="14"/>
    </cacheField>
    <cacheField name="SelectedZone" numFmtId="0">
      <sharedItems containsSemiMixedTypes="0" containsString="0" containsNumber="1" containsInteger="1" minValue="1" maxValue="14"/>
    </cacheField>
    <cacheField name="YR Nodal Price" numFmtId="0">
      <sharedItems containsSemiMixedTypes="0" containsString="0" containsNumber="1" minValue="-7.3019816589897042" maxValue="118.6414228440394"/>
    </cacheField>
    <cacheField name="PS Nodal Price" numFmtId="0">
      <sharedItems containsSemiMixedTypes="0" containsString="0" containsNumber="1" minValue="-4.9186763693687263" maxValue="9.1686272527283652"/>
    </cacheField>
    <cacheField name="YRS % of YR" numFmtId="166">
      <sharedItems containsSemiMixedTypes="0" containsString="0" containsNumber="1" minValue="8.9477567070123984E-2" maxValue="1"/>
    </cacheField>
    <cacheField name="YRS Nodal Price" numFmtId="0">
      <sharedItems containsSemiMixedTypes="0" containsString="0" containsNumber="1" minValue="-7.3019816589897042" maxValue="59.457021549836142"/>
    </cacheField>
    <cacheField name="YRNS Nodal Price" numFmtId="165">
      <sharedItems containsSemiMixedTypes="0" containsString="0" containsNumber="1" minValue="-4.6412021702268076" maxValue="59.184401294203255"/>
    </cacheField>
    <cacheField name="Wind " numFmtId="0">
      <sharedItems containsSemiMixedTypes="0" containsString="0" containsNumber="1" minValue="-4.8038725230652197" maxValue="80.390342600167813"/>
    </cacheField>
    <cacheField name="CCGT" numFmtId="0">
      <sharedItems containsSemiMixedTypes="0" containsString="0" containsNumber="1" minValue="-6.0633970069835375" maxValue="63.551124344102902"/>
    </cacheField>
    <cacheField name="YRS % of YR2" numFmtId="166">
      <sharedItems containsSemiMixedTypes="0" containsString="0" containsNumber="1" minValue="-0.74908632505220341" maxValue="1"/>
    </cacheField>
    <cacheField name="YRS Nodal Price2" numFmtId="0">
      <sharedItems containsSemiMixedTypes="0" containsString="0" containsNumber="1" minValue="-7.3019816589897042" maxValue="61.273679249027509"/>
    </cacheField>
    <cacheField name="YRNS Nodal Price2" numFmtId="165">
      <sharedItems containsSemiMixedTypes="0" containsString="0" containsNumber="1" minValue="-8.0222762086035786" maxValue="57.367743595011888"/>
    </cacheField>
    <cacheField name="Wind 2" numFmtId="0">
      <sharedItems containsSemiMixedTypes="0" containsString="0" containsNumber="1" minValue="-6.9071826772025533" maxValue="79.221614035970035"/>
    </cacheField>
    <cacheField name="CCGT2" numFmtId="0">
      <sharedItems containsSemiMixedTypes="0" containsString="0" containsNumber="1" minValue="-6.0633970069835375" maxValue="63.5511243441029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6">
  <r>
    <x v="0"/>
    <n v="11"/>
    <n v="21"/>
    <x v="0"/>
    <n v="10"/>
    <n v="-5.0972957967574315"/>
    <n v="6.7326244482290782"/>
    <n v="8.9477567070123984E-2"/>
    <n v="-0.45609362653062413"/>
    <n v="-4.6412021702268076"/>
    <n v="-4.8038725230652197"/>
    <n v="4.1357051586550693"/>
    <n v="1"/>
    <n v="-5.0972957967574315"/>
    <n v="0"/>
    <n v="-1.8180015188715053"/>
    <n v="4.1357051586550693"/>
    <n v="0.51604366901891952"/>
    <n v="-2.6304272250334217"/>
    <n v="-2.4668685717240098"/>
    <n v="-3.4050367458044297"/>
    <n v="4.1357051586550693"/>
  </r>
  <r>
    <x v="1"/>
    <n v="1"/>
    <n v="7"/>
    <x v="1"/>
    <n v="1"/>
    <n v="37.506026810106732"/>
    <n v="4.1039609861346591"/>
    <n v="0.50114892526192667"/>
    <n v="18.796105026729997"/>
    <n v="18.709921783376736"/>
    <n v="25.413740602210254"/>
    <n v="23.212156465079737"/>
    <n v="0.32892727374667907"/>
    <n v="12.336755147718261"/>
    <n v="25.169271662388471"/>
    <n v="29.569298753373666"/>
    <n v="23.212156465079737"/>
    <n v="0.32892727374667907"/>
    <n v="12.336755147718261"/>
    <n v="25.169271662388471"/>
    <n v="29.569298753373666"/>
    <n v="23.212156465079737"/>
  </r>
  <r>
    <x v="2"/>
    <n v="1"/>
    <n v="1"/>
    <x v="1"/>
    <n v="1"/>
    <n v="37.788106992037527"/>
    <n v="3.2664548438781722"/>
    <n v="0.50114892526192667"/>
    <n v="18.937469206742303"/>
    <n v="18.850637785295223"/>
    <n v="25.604875552571933"/>
    <n v="22.518361713111531"/>
    <n v="0.51646109579767174"/>
    <n v="19.516087145227363"/>
    <n v="18.272019846810164"/>
    <n v="25.232627488026957"/>
    <n v="22.518361713111531"/>
    <n v="0.51646109579767174"/>
    <n v="19.516087145227363"/>
    <n v="18.272019846810164"/>
    <n v="25.232627488026957"/>
    <n v="22.518361713111531"/>
  </r>
  <r>
    <x v="1"/>
    <n v="1"/>
    <n v="7"/>
    <x v="1"/>
    <n v="1"/>
    <n v="35.603813024788877"/>
    <n v="4.2082785046407096"/>
    <n v="0.50114892526192667"/>
    <n v="17.842812632599532"/>
    <n v="17.761000392189345"/>
    <n v="24.124817945732293"/>
    <n v="22.347353126379897"/>
    <n v="0.32892727374667907"/>
    <n v="11.711065153230308"/>
    <n v="23.892747871558569"/>
    <n v="28.069616369109688"/>
    <n v="22.3473531263799"/>
    <n v="0.32892727374667907"/>
    <n v="11.711065153230308"/>
    <n v="23.892747871558569"/>
    <n v="28.069616369109688"/>
    <n v="22.3473531263799"/>
  </r>
  <r>
    <x v="3"/>
    <n v="2"/>
    <n v="10"/>
    <x v="2"/>
    <n v="2"/>
    <n v="22.396965191968501"/>
    <n v="2.9918189868377238"/>
    <n v="0.52716003555131441"/>
    <n v="11.806784966839666"/>
    <n v="10.590180225128835"/>
    <n v="14.80118815140187"/>
    <n v="14.402400843189916"/>
    <n v="0.46627992721572109"/>
    <n v="10.443255299564111"/>
    <n v="11.95370989240439"/>
    <n v="15.678401327546926"/>
    <n v="14.402400843189916"/>
    <n v="0.55495283901694736"/>
    <n v="12.429259418646669"/>
    <n v="9.9677057733218319"/>
    <n v="14.400725437576352"/>
    <n v="14.402400843189916"/>
  </r>
  <r>
    <x v="4"/>
    <n v="2"/>
    <n v="10"/>
    <x v="2"/>
    <n v="2"/>
    <n v="24.523171162406801"/>
    <n v="2.9918189868377469"/>
    <n v="0.52716003555131441"/>
    <n v="12.927635781805337"/>
    <n v="11.595535380601463"/>
    <n v="16.206305958540156"/>
    <n v="15.485638998949138"/>
    <n v="0.46627992721572109"/>
    <n v="11.434662464705713"/>
    <n v="13.088508697701087"/>
    <n v="17.166795412363026"/>
    <n v="15.485638998949138"/>
    <n v="0.51109562164818878"/>
    <n v="12.53368541003524"/>
    <n v="11.989485752371561"/>
    <n v="16.45974999071473"/>
    <n v="15.485638998949138"/>
  </r>
  <r>
    <x v="0"/>
    <n v="11"/>
    <n v="21"/>
    <x v="0"/>
    <n v="10"/>
    <n v="-4.1404494884891845"/>
    <n v="6.5445811106712011"/>
    <n v="8.9477567070123984E-2"/>
    <n v="-0.37047734680675154"/>
    <n v="-3.769972141682433"/>
    <n v="-3.9021065921945288"/>
    <n v="4.4351463097706159"/>
    <n v="1"/>
    <n v="-4.1404494884891845"/>
    <n v="0"/>
    <n v="-1.4767327145645524"/>
    <n v="4.4351463097706159"/>
    <n v="0.51604366901891952"/>
    <n v="-2.1366527454274675"/>
    <n v="-2.003796743061717"/>
    <n v="-2.7658553112458772"/>
    <n v="4.4351463097706167"/>
  </r>
  <r>
    <x v="5"/>
    <n v="1"/>
    <n v="3"/>
    <x v="1"/>
    <n v="1"/>
    <n v="34.49482478682252"/>
    <n v="2.9542421962852798"/>
    <n v="0.50114892526192667"/>
    <n v="17.287044369014573"/>
    <n v="17.207780417807946"/>
    <n v="23.373377662460683"/>
    <n v="20.528320580427749"/>
    <n v="0.50129966934689707"/>
    <n v="17.292244259813277"/>
    <n v="17.202580527009243"/>
    <n v="23.370032364714245"/>
    <n v="20.528320580427749"/>
    <n v="0.50129966934689707"/>
    <n v="17.292244259813277"/>
    <n v="17.202580527009243"/>
    <n v="23.370032364714245"/>
    <n v="20.528320580427749"/>
  </r>
  <r>
    <x v="6"/>
    <n v="9"/>
    <n v="17"/>
    <x v="3"/>
    <n v="7"/>
    <n v="0.9711722958394271"/>
    <n v="2.6366534681862079"/>
    <n v="1"/>
    <n v="0.9711722958394271"/>
    <n v="0"/>
    <n v="0.34637831103409006"/>
    <n v="3.131436617747521"/>
    <n v="1"/>
    <n v="0.9711722958394271"/>
    <n v="0"/>
    <n v="0.34637831103409006"/>
    <n v="3.131436617747521"/>
    <n v="0.96599859177461878"/>
    <n v="0.93815107015141008"/>
    <n v="3.302122568801702E-2"/>
    <n v="0.36762218636821892"/>
    <n v="3.1314366177475206"/>
  </r>
  <r>
    <x v="6"/>
    <n v="9"/>
    <n v="17"/>
    <x v="3"/>
    <n v="7"/>
    <n v="0.6868798541647595"/>
    <n v="2.7989964143513251"/>
    <n v="1"/>
    <n v="0.6868798541647595"/>
    <n v="0"/>
    <n v="0.24498256878640309"/>
    <n v="3.148941093652645"/>
    <n v="1"/>
    <n v="0.6868798541647595"/>
    <n v="0"/>
    <n v="0.24498256878640309"/>
    <n v="3.148941093652645"/>
    <n v="0.96599859177461878"/>
    <n v="0.66352497184151316"/>
    <n v="2.335488232324634E-2"/>
    <n v="0.26000769878024044"/>
    <n v="3.148941093652645"/>
  </r>
  <r>
    <x v="3"/>
    <n v="2"/>
    <n v="10"/>
    <x v="2"/>
    <n v="2"/>
    <n v="22.872039338489426"/>
    <n v="2.9918189868377878"/>
    <n v="0.52716003555131441"/>
    <n v="12.057225070809148"/>
    <n v="10.814814267680278"/>
    <n v="15.115144161435069"/>
    <n v="14.644436868617996"/>
    <n v="0.46627992721572109"/>
    <n v="10.664772838025959"/>
    <n v="12.207266500463467"/>
    <n v="16.010964380873805"/>
    <n v="14.644436868617994"/>
    <n v="0.55495283901694736"/>
    <n v="12.69290316500201"/>
    <n v="10.179136173487416"/>
    <n v="14.706187016317033"/>
    <n v="14.644436868617994"/>
  </r>
  <r>
    <x v="3"/>
    <n v="2"/>
    <n v="10"/>
    <x v="2"/>
    <n v="2"/>
    <n v="22.872039338489277"/>
    <n v="2.9918189868377802"/>
    <n v="0.52716003555131441"/>
    <n v="12.05722507080907"/>
    <n v="10.814814267680207"/>
    <n v="15.115144161434969"/>
    <n v="14.644436868617912"/>
    <n v="0.46627992721572109"/>
    <n v="10.66477283802589"/>
    <n v="12.207266500463387"/>
    <n v="16.010964380873702"/>
    <n v="14.644436868617911"/>
    <n v="0.55495283901694736"/>
    <n v="12.692903165001926"/>
    <n v="10.17913617348735"/>
    <n v="14.706187016316937"/>
    <n v="14.644436868617912"/>
  </r>
  <r>
    <x v="3"/>
    <n v="2"/>
    <n v="11"/>
    <x v="2"/>
    <n v="2"/>
    <n v="21.304237920209015"/>
    <n v="2.9893683779019011"/>
    <n v="0.52716003555131441"/>
    <n v="11.230742819411045"/>
    <n v="10.07349510079797"/>
    <n v="14.079051834769114"/>
    <n v="13.843238471110787"/>
    <n v="0.64362575081817364"/>
    <n v="13.711956127003534"/>
    <n v="7.5922817932054816"/>
    <n v="12.482788065462561"/>
    <n v="13.843238471110789"/>
    <n v="0.55495283901694736"/>
    <n v="11.822847316912499"/>
    <n v="9.4813906032965161"/>
    <n v="13.698127327346528"/>
    <n v="13.843238471110787"/>
  </r>
  <r>
    <x v="3"/>
    <n v="2"/>
    <n v="11"/>
    <x v="2"/>
    <n v="2"/>
    <n v="20.74852590980958"/>
    <n v="2.9519338897373846"/>
    <n v="0.52716003555131441"/>
    <n v="10.937793656252586"/>
    <n v="9.8107322535569939"/>
    <n v="13.711805738996041"/>
    <n v="13.522685385008071"/>
    <n v="0.64362575081817364"/>
    <n v="13.354285567071519"/>
    <n v="7.3942403427380601"/>
    <n v="12.157179833089788"/>
    <n v="13.522685385008071"/>
    <n v="0.55495283901694736"/>
    <n v="11.514453359065516"/>
    <n v="9.2340725507440631"/>
    <n v="13.340817485788371"/>
    <n v="13.522685385008071"/>
  </r>
  <r>
    <x v="7"/>
    <n v="3"/>
    <n v="13"/>
    <x v="4"/>
    <n v="3"/>
    <n v="9.8092755156435576"/>
    <n v="3.4184332682727638"/>
    <n v="0.65268200277898314"/>
    <n v="6.4023375893610801"/>
    <n v="3.4069379262824775"/>
    <n v="5.6903956509039997"/>
    <n v="8.4159648652276875"/>
    <n v="0.54736497875674861"/>
    <n v="5.3692538842393303"/>
    <n v="4.4400216314042273"/>
    <n v="6.355019721757027"/>
    <n v="8.4159648652276875"/>
    <n v="0.52439677684260211"/>
    <n v="5.1439524635645357"/>
    <n v="4.6653230520790219"/>
    <n v="6.4999651377339491"/>
    <n v="8.4159648652276875"/>
  </r>
  <r>
    <x v="6"/>
    <n v="7"/>
    <n v="16"/>
    <x v="5"/>
    <n v="6"/>
    <n v="2.4041955799411294"/>
    <n v="2.3882340844604015"/>
    <n v="1"/>
    <n v="2.4041955799411294"/>
    <n v="0"/>
    <n v="0.85748039554180322"/>
    <n v="3.6130996065730088"/>
    <n v="1"/>
    <n v="2.4041955799411294"/>
    <n v="0"/>
    <n v="0.85748039554180322"/>
    <n v="3.6130996065730088"/>
    <n v="0.96599859177461878"/>
    <n v="2.3224495445738937"/>
    <n v="8.1746035367235681E-2"/>
    <n v="0.91007088993496055"/>
    <n v="3.6130996065730088"/>
  </r>
  <r>
    <x v="0"/>
    <n v="16"/>
    <n v="25"/>
    <x v="6"/>
    <n v="11"/>
    <n v="-0.71539676376724015"/>
    <n v="-4.43808608325243"/>
    <n v="1"/>
    <n v="-0.71539676376724015"/>
    <n v="0"/>
    <n v="-0.25515340976522388"/>
    <n v="-4.8025592724889261"/>
    <n v="1"/>
    <n v="-0.71539676376724015"/>
    <n v="0"/>
    <n v="-0.25515340976522388"/>
    <n v="-4.8025592724889261"/>
    <n v="0.51604366901891952"/>
    <n v="-0.36917597077870784"/>
    <n v="-0.34622079298853231"/>
    <n v="-0.47789109472646624"/>
    <n v="-4.8025592724889261"/>
  </r>
  <r>
    <x v="8"/>
    <n v="10"/>
    <n v="18"/>
    <x v="7"/>
    <n v="9"/>
    <n v="1.9914259644912786"/>
    <n v="-2.6970326122764394"/>
    <n v="1"/>
    <n v="1.9914259644912786"/>
    <n v="0"/>
    <n v="0.71026198449545941"/>
    <n v="-1.6824608261470677"/>
    <n v="1"/>
    <n v="1.9914259644912786"/>
    <n v="0"/>
    <n v="0.71026198449545941"/>
    <n v="-1.6824608261470677"/>
    <n v="0.56272841873694912"/>
    <n v="1.1206319840298811"/>
    <n v="0.87079398046139755"/>
    <n v="1.2704785838854948"/>
    <n v="-1.6824608261470679"/>
  </r>
  <r>
    <x v="8"/>
    <n v="10"/>
    <n v="18"/>
    <x v="7"/>
    <n v="9"/>
    <n v="2.3836749079105655"/>
    <n v="-1.8738426127998662"/>
    <n v="1"/>
    <n v="2.3836749079105655"/>
    <n v="0"/>
    <n v="0.85016149265538221"/>
    <n v="-0.65943175746667038"/>
    <n v="1"/>
    <n v="2.3836749079105655"/>
    <n v="0"/>
    <n v="0.85016149265538221"/>
    <n v="-0.65943175746667038"/>
    <n v="0.56272841873694912"/>
    <n v="1.3413616117114553"/>
    <n v="1.0423132961991102"/>
    <n v="1.5207233286321178"/>
    <n v="-0.65943175746667049"/>
  </r>
  <r>
    <x v="8"/>
    <n v="14"/>
    <n v="24"/>
    <x v="8"/>
    <n v="12"/>
    <n v="0.52813930046538748"/>
    <n v="-1.8039035748584418"/>
    <n v="0.23671511404263634"/>
    <n v="0.12501855474006238"/>
    <n v="0.40312074572532508"/>
    <n v="0.44770986345891572"/>
    <n v="-1.5348324454503408"/>
    <n v="1"/>
    <n v="0.52813930046538748"/>
    <n v="0"/>
    <n v="0.18836616290398508"/>
    <n v="-1.5348324454503408"/>
    <n v="0.56272841873694912"/>
    <n v="0.29719899342372597"/>
    <n v="0.23094030704166152"/>
    <n v="0.33693930003616762"/>
    <n v="-1.5348324454503408"/>
  </r>
  <r>
    <x v="8"/>
    <n v="14"/>
    <n v="24"/>
    <x v="8"/>
    <n v="12"/>
    <n v="0.52813930046538748"/>
    <n v="-1.7970814859410269"/>
    <n v="0.23671511404263634"/>
    <n v="0.12501855474006238"/>
    <n v="0.40312074572532508"/>
    <n v="0.44770986345891572"/>
    <n v="-1.5280103565329259"/>
    <n v="1"/>
    <n v="0.52813930046538748"/>
    <n v="0"/>
    <n v="0.18836616290398508"/>
    <n v="-1.5280103565329259"/>
    <n v="0.56272841873694912"/>
    <n v="0.29719899342372597"/>
    <n v="0.23094030704166152"/>
    <n v="0.33693930003616762"/>
    <n v="-1.5280103565329259"/>
  </r>
  <r>
    <x v="9"/>
    <n v="10"/>
    <n v="18"/>
    <x v="7"/>
    <n v="9"/>
    <n v="0.66284563568075572"/>
    <n v="0.56839053383431026"/>
    <n v="1"/>
    <n v="0.66284563568075572"/>
    <n v="0"/>
    <n v="0.23641052442189833"/>
    <n v="0.9060904998445849"/>
    <n v="1"/>
    <n v="0.66284563568075572"/>
    <n v="0"/>
    <n v="0.23641052442189833"/>
    <n v="0.9060904998445849"/>
    <n v="1"/>
    <n v="0.66284563568075572"/>
    <n v="0"/>
    <n v="0.23641052442189833"/>
    <n v="0.9060904998445849"/>
  </r>
  <r>
    <x v="0"/>
    <n v="8"/>
    <n v="18"/>
    <x v="9"/>
    <n v="8"/>
    <n v="-1.5681758438707238"/>
    <n v="2.3833299938140233"/>
    <n v="1"/>
    <n v="-1.5681758438707238"/>
    <n v="0"/>
    <n v="-0.55930559647493228"/>
    <n v="1.5843914466372055"/>
    <n v="1"/>
    <n v="-1.5681758438707238"/>
    <n v="0"/>
    <n v="-0.55930559647493228"/>
    <n v="1.5843914466372055"/>
    <n v="0.51604366901891952"/>
    <n v="-0.80924721613788864"/>
    <n v="-0.7589286277328352"/>
    <n v="-1.0475547398405745"/>
    <n v="1.5843914466372058"/>
  </r>
  <r>
    <x v="8"/>
    <n v="15"/>
    <n v="24"/>
    <x v="6"/>
    <n v="11"/>
    <n v="3.6685623173769222"/>
    <n v="-4.8373225278318106"/>
    <n v="1"/>
    <n v="3.6685623173769222"/>
    <n v="0"/>
    <n v="1.308429436115653"/>
    <n v="-2.9683000839977902"/>
    <n v="1"/>
    <n v="3.6685623173769222"/>
    <n v="0"/>
    <n v="1.308429436115653"/>
    <n v="-2.9683000839977902"/>
    <n v="0.56272841873694912"/>
    <n v="2.0644042718954729"/>
    <n v="1.6041580454814492"/>
    <n v="2.3404484730956887"/>
    <n v="-2.9683000839977902"/>
  </r>
  <r>
    <x v="0"/>
    <n v="11"/>
    <n v="21"/>
    <x v="0"/>
    <n v="10"/>
    <n v="-5.0307895440079777"/>
    <n v="5.2775207582603416"/>
    <n v="8.9477567070123984E-2"/>
    <n v="-0.4501428088396523"/>
    <n v="-4.5806467351683251"/>
    <n v="-4.7411946693690759"/>
    <n v="2.7144844092745974"/>
    <n v="1"/>
    <n v="-5.0307895440079777"/>
    <n v="0"/>
    <n v="-1.7942813987658852"/>
    <n v="2.7144844092745974"/>
    <n v="0.51604366901891952"/>
    <n v="-2.5961070943518938"/>
    <n v="-2.4346824496560839"/>
    <n v="-3.3606100059276303"/>
    <n v="2.7144844092745974"/>
  </r>
  <r>
    <x v="9"/>
    <n v="6"/>
    <n v="16"/>
    <x v="10"/>
    <n v="4"/>
    <n v="1.6553366977395281"/>
    <n v="2.3549617548932034"/>
    <n v="0.7566359530004696"/>
    <n v="1.2524872598307981"/>
    <n v="0.40284943790872996"/>
    <n v="0.8495615439999824"/>
    <n v="3.1983061422905603"/>
    <n v="1"/>
    <n v="1.6553366977395281"/>
    <n v="0"/>
    <n v="0.59039238661578008"/>
    <n v="3.1983061422905608"/>
    <n v="1"/>
    <n v="1.6553366977395281"/>
    <n v="0"/>
    <n v="0.59039238661578008"/>
    <n v="3.1983061422905608"/>
  </r>
  <r>
    <x v="10"/>
    <n v="1"/>
    <n v="1"/>
    <x v="1"/>
    <n v="1"/>
    <n v="48.8105579137696"/>
    <n v="3.0848368635447523"/>
    <n v="0.50114892526192667"/>
    <n v="24.461358639920665"/>
    <n v="24.349199273848935"/>
    <n v="33.073587446363035"/>
    <n v="27.952351803872951"/>
    <n v="0.51646109579767174"/>
    <n v="25.208754226641165"/>
    <n v="23.601803687128434"/>
    <n v="32.592757969602275"/>
    <n v="27.952351803872951"/>
    <n v="0.51646109579767174"/>
    <n v="25.208754226641165"/>
    <n v="23.601803687128434"/>
    <n v="32.592757969602275"/>
    <n v="27.952351803872951"/>
  </r>
  <r>
    <x v="8"/>
    <n v="15"/>
    <n v="24"/>
    <x v="6"/>
    <n v="11"/>
    <n v="3.4359671833119076"/>
    <n v="-4.8795060012213201"/>
    <n v="1"/>
    <n v="3.4359671833119076"/>
    <n v="0"/>
    <n v="1.2254720556000249"/>
    <n v="-3.1289838003394026"/>
    <n v="1"/>
    <n v="3.4359671833119076"/>
    <n v="0"/>
    <n v="1.2254720556000249"/>
    <n v="-3.1289838003394026"/>
    <n v="0.56272841873694912"/>
    <n v="1.9335163798971589"/>
    <n v="1.5024508034147488"/>
    <n v="2.1920587554688695"/>
    <n v="-3.1289838003394022"/>
  </r>
  <r>
    <x v="11"/>
    <n v="1"/>
    <n v="5"/>
    <x v="1"/>
    <n v="1"/>
    <n v="29.760464527248121"/>
    <n v="4.489685459518749"/>
    <n v="0.50114892526192667"/>
    <n v="14.914424813126089"/>
    <n v="14.846039714122032"/>
    <n v="20.165418467971584"/>
    <n v="19.651749322215849"/>
    <n v="0.47179224098430234"/>
    <n v="14.040756252044227"/>
    <n v="15.719708275203894"/>
    <n v="20.727484400057989"/>
    <n v="19.651749322215849"/>
    <n v="0.47288879271661449"/>
    <n v="14.073390140975995"/>
    <n v="15.687074386272126"/>
    <n v="20.706489713952624"/>
    <n v="19.651749322215849"/>
  </r>
  <r>
    <x v="11"/>
    <n v="1"/>
    <n v="5"/>
    <x v="1"/>
    <n v="1"/>
    <n v="29.760464527248121"/>
    <n v="4.489685459518749"/>
    <n v="0.50114892526192667"/>
    <n v="14.914424813126089"/>
    <n v="14.846039714122032"/>
    <n v="20.165418467971584"/>
    <n v="19.651749322215849"/>
    <n v="0.47179224098430234"/>
    <n v="14.040756252044227"/>
    <n v="15.719708275203894"/>
    <n v="20.727484400057989"/>
    <n v="19.651749322215849"/>
    <n v="0.47288879271661449"/>
    <n v="14.073390140975995"/>
    <n v="15.687074386272126"/>
    <n v="20.706489713952624"/>
    <n v="19.651749322215849"/>
  </r>
  <r>
    <x v="12"/>
    <n v="2"/>
    <n v="11"/>
    <x v="2"/>
    <n v="2"/>
    <n v="17.404300520591672"/>
    <n v="2.95073125436386"/>
    <n v="0.52716003555131441"/>
    <n v="9.1748516811808649"/>
    <n v="8.2294488394108072"/>
    <n v="11.501751440020774"/>
    <n v="11.817700240589698"/>
    <n v="0.64362575081817364"/>
    <n v="11.201855990030944"/>
    <n v="6.2024445305607276"/>
    <n v="10.197698487965164"/>
    <n v="11.8177002405897"/>
    <n v="0.55294675369731494"/>
    <n v="9.6236514732336538"/>
    <n v="7.7806490473580183"/>
    <n v="11.213020581801533"/>
    <n v="11.817700240589698"/>
  </r>
  <r>
    <x v="12"/>
    <n v="2"/>
    <n v="11"/>
    <x v="2"/>
    <n v="2"/>
    <n v="17.404300520591672"/>
    <n v="2.95073125436386"/>
    <n v="0.52716003555131441"/>
    <n v="9.1748516811808649"/>
    <n v="8.2294488394108072"/>
    <n v="11.501751440020774"/>
    <n v="11.817700240589698"/>
    <n v="0.64362575081817364"/>
    <n v="11.201855990030944"/>
    <n v="6.2024445305607276"/>
    <n v="10.197698487965164"/>
    <n v="11.8177002405897"/>
    <n v="0.55294675369731494"/>
    <n v="9.6236514732336538"/>
    <n v="7.7806490473580183"/>
    <n v="11.213020581801533"/>
    <n v="11.817700240589698"/>
  </r>
  <r>
    <x v="3"/>
    <n v="2"/>
    <n v="11"/>
    <x v="2"/>
    <n v="2"/>
    <n v="18.842753090284234"/>
    <n v="2.9893683779019011"/>
    <n v="0.52716003555131441"/>
    <n v="9.9331463889588765"/>
    <n v="8.909606701325357"/>
    <n v="12.45236269241143"/>
    <n v="12.589185794809008"/>
    <n v="0.64362575081817364"/>
    <n v="12.127681105215652"/>
    <n v="6.7150719850685814"/>
    <n v="11.040530728054796"/>
    <n v="12.589185794809008"/>
    <n v="0.55495283901694736"/>
    <n v="10.456839322348594"/>
    <n v="8.385913767935639"/>
    <n v="12.115450080644489"/>
    <n v="12.589185794809008"/>
  </r>
  <r>
    <x v="2"/>
    <n v="1"/>
    <n v="1"/>
    <x v="1"/>
    <n v="1"/>
    <n v="37.43538734277206"/>
    <n v="2.8700693541318509"/>
    <n v="0.50114892526192667"/>
    <n v="18.76070413359415"/>
    <n v="18.67468320917791"/>
    <n v="25.3658759454656"/>
    <n v="21.942276143653931"/>
    <n v="0.51646109579767174"/>
    <n v="19.33392116865835"/>
    <n v="18.10146617411371"/>
    <n v="24.997102498127397"/>
    <n v="21.942276143653935"/>
    <n v="0.51646109579767174"/>
    <n v="19.33392116865835"/>
    <n v="18.10146617411371"/>
    <n v="24.997102498127397"/>
    <n v="21.942276143653935"/>
  </r>
  <r>
    <x v="6"/>
    <n v="7"/>
    <n v="16"/>
    <x v="5"/>
    <n v="6"/>
    <n v="1.1938859529921646"/>
    <n v="2.3482658267130527"/>
    <n v="1"/>
    <n v="1.1938859529921646"/>
    <n v="0"/>
    <n v="0.4258113639941854"/>
    <n v="2.9565149031839706"/>
    <n v="1"/>
    <n v="1.1938859529921646"/>
    <n v="0"/>
    <n v="0.4258113639941854"/>
    <n v="2.9565149031839706"/>
    <n v="0.96599859177461878"/>
    <n v="1.1532921493299297"/>
    <n v="4.0593803662234862E-2"/>
    <n v="0.45192698164224759"/>
    <n v="2.956514903183971"/>
  </r>
  <r>
    <x v="2"/>
    <n v="1"/>
    <n v="1"/>
    <x v="1"/>
    <n v="1"/>
    <n v="40.313627274395301"/>
    <n v="3.266347669909059"/>
    <n v="0.50114892526192667"/>
    <n v="20.2031309819731"/>
    <n v="20.110496292422201"/>
    <n v="27.316144988452727"/>
    <n v="23.804931357395233"/>
    <n v="0.51646109579767174"/>
    <n v="20.820420117713105"/>
    <n v="19.493207156682196"/>
    <n v="26.919018195865753"/>
    <n v="23.804931357395233"/>
    <n v="0.51646109579767174"/>
    <n v="20.820420117713105"/>
    <n v="19.493207156682196"/>
    <n v="26.919018195865753"/>
    <n v="23.804931357395233"/>
  </r>
  <r>
    <x v="8"/>
    <n v="15"/>
    <n v="24"/>
    <x v="7"/>
    <n v="9"/>
    <n v="1.8146709164672823"/>
    <n v="-3.6424425554037554"/>
    <n v="1"/>
    <n v="1.8146709164672823"/>
    <n v="0"/>
    <n v="0.64722052906722083"/>
    <n v="-2.7179221635911692"/>
    <n v="1"/>
    <n v="1.8146709164672823"/>
    <n v="0"/>
    <n v="0.64722052906722083"/>
    <n v="-2.7179221635911692"/>
    <n v="0.56272841873694912"/>
    <n v="1.021166895351564"/>
    <n v="0.79350402111571827"/>
    <n v="1.1577134060118071"/>
    <n v="-2.7179221635911692"/>
  </r>
  <r>
    <x v="9"/>
    <n v="9"/>
    <n v="16"/>
    <x v="3"/>
    <n v="7"/>
    <n v="0.1323268306791365"/>
    <n v="4.3308691578992162"/>
    <n v="1"/>
    <n v="0.1323268306791365"/>
    <n v="0"/>
    <n v="4.7195687430020825E-2"/>
    <n v="4.3982857083253162"/>
    <n v="1"/>
    <n v="0.1323268306791365"/>
    <n v="0"/>
    <n v="4.7195687430020825E-2"/>
    <n v="4.3982857083253162"/>
    <n v="1"/>
    <n v="0.1323268306791365"/>
    <n v="0"/>
    <n v="4.7195687430020825E-2"/>
    <n v="4.3982857083253162"/>
  </r>
  <r>
    <x v="0"/>
    <n v="8"/>
    <n v="18"/>
    <x v="3"/>
    <n v="7"/>
    <n v="-4.3074411687376175"/>
    <n v="2.2383002349543539"/>
    <n v="1"/>
    <n v="-4.3074411687376175"/>
    <n v="0"/>
    <n v="-1.5362919672419586"/>
    <n v="4.3788182717599877E-2"/>
    <n v="1"/>
    <n v="-4.3074411687376175"/>
    <n v="0"/>
    <n v="-1.5362919672419586"/>
    <n v="4.3788182717599877E-2"/>
    <n v="0.51604366901891952"/>
    <n v="-2.222827744798503"/>
    <n v="-2.0846134239391145"/>
    <n v="-2.8774071673989488"/>
    <n v="4.3788182717600099E-2"/>
  </r>
  <r>
    <x v="13"/>
    <n v="13"/>
    <n v="25"/>
    <x v="11"/>
    <n v="13"/>
    <n v="-3.4775421995185463"/>
    <n v="0.10216274195422542"/>
    <n v="1"/>
    <n v="-3.4775421995185463"/>
    <n v="0"/>
    <n v="-1.2403002008802846"/>
    <n v="-1.6695406824344883"/>
    <n v="1"/>
    <n v="-3.4775421995185463"/>
    <n v="0"/>
    <n v="-1.2403002008802846"/>
    <n v="-1.6695406824344883"/>
    <n v="1"/>
    <n v="-3.4775421995185463"/>
    <n v="0"/>
    <n v="-1.2403002008802846"/>
    <n v="-1.6695406824344883"/>
  </r>
  <r>
    <x v="14"/>
    <n v="1"/>
    <n v="7"/>
    <x v="2"/>
    <n v="2"/>
    <n v="46.347084922746042"/>
    <n v="3.7767032901831326"/>
    <n v="0.52716003555131441"/>
    <n v="24.432330935574591"/>
    <n v="21.914753987171451"/>
    <n v="30.628789138653485"/>
    <n v="27.389152645774558"/>
    <n v="0.32892727374667907"/>
    <n v="15.24482028974467"/>
    <n v="31.102264633001372"/>
    <n v="36.539482237541705"/>
    <n v="27.389152645774558"/>
    <n v="0.32892727374667907"/>
    <n v="15.24482028974467"/>
    <n v="31.102264633001372"/>
    <n v="36.539482237541705"/>
    <n v="27.389152645774558"/>
  </r>
  <r>
    <x v="4"/>
    <n v="2"/>
    <n v="8"/>
    <x v="2"/>
    <n v="2"/>
    <n v="25.888962494719468"/>
    <n v="4.2585844033438685"/>
    <n v="0.52716003555131441"/>
    <n v="13.64762638910296"/>
    <n v="12.241336105616508"/>
    <n v="17.108898533553969"/>
    <n v="17.448234125528597"/>
    <n v="0.4722090519824042"/>
    <n v="12.225002436439498"/>
    <n v="13.663960058279971"/>
    <n v="18.024129427260483"/>
    <n v="17.448234125528597"/>
    <n v="0.51109562164818878"/>
    <n v="13.231735380065292"/>
    <n v="12.657227114654177"/>
    <n v="17.376457855308264"/>
    <n v="17.448234125528597"/>
  </r>
  <r>
    <x v="12"/>
    <n v="2"/>
    <n v="11"/>
    <x v="2"/>
    <n v="2"/>
    <n v="16.967190138945533"/>
    <n v="3.2394410000955944"/>
    <n v="0.52716003555131441"/>
    <n v="8.9444245568524376"/>
    <n v="8.0227655820930952"/>
    <n v="11.212884044540086"/>
    <n v="11.883715360184176"/>
    <n v="0.64362575081817364"/>
    <n v="10.92052049245353"/>
    <n v="6.0466696464920027"/>
    <n v="9.9415824853304784"/>
    <n v="11.883715360184176"/>
    <n v="0.55294675369731494"/>
    <n v="9.3819527066950261"/>
    <n v="7.5852374322505067"/>
    <n v="10.931404684620354"/>
    <n v="11.883715360184175"/>
  </r>
  <r>
    <x v="2"/>
    <n v="1"/>
    <n v="1"/>
    <x v="1"/>
    <n v="1"/>
    <n v="37.788106992037548"/>
    <n v="3.266454843878186"/>
    <n v="0.50114892526192667"/>
    <n v="18.937469206742314"/>
    <n v="18.850637785295234"/>
    <n v="25.604875552571947"/>
    <n v="22.518361713111556"/>
    <n v="0.51646109579767174"/>
    <n v="19.516087145227374"/>
    <n v="18.272019846810174"/>
    <n v="25.232627488026971"/>
    <n v="22.518361713111556"/>
    <n v="0.51646109579767174"/>
    <n v="19.516087145227374"/>
    <n v="18.272019846810174"/>
    <n v="25.232627488026971"/>
    <n v="22.518361713111556"/>
  </r>
  <r>
    <x v="2"/>
    <n v="1"/>
    <n v="1"/>
    <x v="1"/>
    <n v="1"/>
    <n v="37.788106992037548"/>
    <n v="3.266454843878186"/>
    <n v="0.50114892526192667"/>
    <n v="18.937469206742314"/>
    <n v="18.850637785295234"/>
    <n v="25.604875552571947"/>
    <n v="22.518361713111556"/>
    <n v="0.51646109579767174"/>
    <n v="19.516087145227374"/>
    <n v="18.272019846810174"/>
    <n v="25.232627488026971"/>
    <n v="22.518361713111556"/>
    <n v="0.51646109579767174"/>
    <n v="19.516087145227374"/>
    <n v="18.272019846810174"/>
    <n v="25.232627488026971"/>
    <n v="22.518361713111556"/>
  </r>
  <r>
    <x v="3"/>
    <n v="2"/>
    <n v="10"/>
    <x v="2"/>
    <n v="2"/>
    <n v="22.872039338489277"/>
    <n v="2.9918189868377802"/>
    <n v="0.52716003555131441"/>
    <n v="12.05722507080907"/>
    <n v="10.814814267680207"/>
    <n v="15.115144161434969"/>
    <n v="14.644436868617912"/>
    <n v="0.46627992721572109"/>
    <n v="10.66477283802589"/>
    <n v="12.207266500463387"/>
    <n v="16.010964380873702"/>
    <n v="14.644436868617911"/>
    <n v="0.55495283901694736"/>
    <n v="12.692903165001926"/>
    <n v="10.17913617348735"/>
    <n v="14.706187016316937"/>
    <n v="14.644436868617912"/>
  </r>
  <r>
    <x v="13"/>
    <n v="13"/>
    <n v="25"/>
    <x v="11"/>
    <n v="13"/>
    <n v="-3.5764659430397789"/>
    <n v="-0.76235809361394025"/>
    <n v="1"/>
    <n v="-3.5764659430397789"/>
    <n v="0"/>
    <n v="-1.2755823432445674"/>
    <n v="-2.5844601976144164"/>
    <n v="1"/>
    <n v="-3.5764659430397789"/>
    <n v="0"/>
    <n v="-1.2755823432445674"/>
    <n v="-2.5844601976144164"/>
    <n v="1"/>
    <n v="-3.5764659430397789"/>
    <n v="0"/>
    <n v="-1.2755823432445674"/>
    <n v="-2.5844601976144164"/>
  </r>
  <r>
    <x v="6"/>
    <n v="7"/>
    <n v="19"/>
    <x v="5"/>
    <n v="6"/>
    <n v="2.6354911082517174"/>
    <n v="3.8250048440010658"/>
    <n v="1"/>
    <n v="2.6354911082517174"/>
    <n v="0"/>
    <n v="0.93997425866905748"/>
    <n v="5.1677084989220683"/>
    <n v="1"/>
    <n v="2.6354911082517174"/>
    <n v="0"/>
    <n v="0.93997425866905748"/>
    <n v="5.1677084989220683"/>
    <n v="0.96599859177461878"/>
    <n v="2.5458806992056884"/>
    <n v="8.9610409046029016E-2"/>
    <n v="0.99762421922472977"/>
    <n v="5.1677084989220683"/>
  </r>
  <r>
    <x v="15"/>
    <n v="1"/>
    <n v="1"/>
    <x v="1"/>
    <n v="1"/>
    <n v="55.674858503073523"/>
    <n v="2.7473658448219047"/>
    <n v="0.50114892526192667"/>
    <n v="27.901395502925137"/>
    <n v="27.773463000148386"/>
    <n v="37.72477472022166"/>
    <n v="31.11203600638277"/>
    <n v="0.51646109579767174"/>
    <n v="28.753898430877673"/>
    <n v="26.92096007219585"/>
    <n v="37.176325486552685"/>
    <n v="31.11203600638277"/>
    <n v="0.51646109579767174"/>
    <n v="28.753898430877673"/>
    <n v="26.92096007219585"/>
    <n v="37.176325486552685"/>
    <n v="31.11203600638277"/>
  </r>
  <r>
    <x v="9"/>
    <n v="8"/>
    <n v="18"/>
    <x v="3"/>
    <n v="7"/>
    <n v="-1.9488382591179347"/>
    <n v="2.7241144481181983"/>
    <n v="1"/>
    <n v="-1.9488382591179347"/>
    <n v="0"/>
    <n v="-0.69507265349700253"/>
    <n v="1.731239820245384"/>
    <n v="1"/>
    <n v="-1.9488382591179347"/>
    <n v="0"/>
    <n v="-0.69507265349700253"/>
    <n v="1.731239820245384"/>
    <n v="1"/>
    <n v="-1.9488382591179347"/>
    <n v="0"/>
    <n v="-0.69507265349700253"/>
    <n v="1.731239820245384"/>
  </r>
  <r>
    <x v="6"/>
    <n v="5"/>
    <n v="15"/>
    <x v="12"/>
    <n v="5"/>
    <n v="2.348431185013478"/>
    <n v="4.2320305644205387"/>
    <n v="0.93067271390499695"/>
    <n v="2.1856208243756217"/>
    <n v="0.16281036063785637"/>
    <n v="0.94233388385966554"/>
    <n v="5.428485800249355"/>
    <n v="0.82999295887309366"/>
    <n v="1.9491813479591822"/>
    <n v="0.39924983705429584"/>
    <n v="1.0944448566174176"/>
    <n v="5.428485800249355"/>
    <n v="0.96599859177461878"/>
    <n v="2.2685812176026188"/>
    <n v="7.9849967410859257E-2"/>
    <n v="0.88896214448100919"/>
    <n v="5.4284858002493559"/>
  </r>
  <r>
    <x v="12"/>
    <n v="2"/>
    <n v="11"/>
    <x v="2"/>
    <n v="2"/>
    <n v="17.966681648622703"/>
    <n v="2.2451071706904795"/>
    <n v="0.52716003555131441"/>
    <n v="9.4713165366270928"/>
    <n v="8.4953651119956106"/>
    <n v="11.873404867949029"/>
    <n v="11.398592470214288"/>
    <n v="0.64362575081817364"/>
    <n v="11.56381896580589"/>
    <n v="6.4028626828168136"/>
    <n v="10.527214355161142"/>
    <n v="11.39859247021429"/>
    <n v="0.55294675369731494"/>
    <n v="9.9346182923190458"/>
    <n v="8.0320633563036576"/>
    <n v="11.575344316442168"/>
    <n v="11.398592470214288"/>
  </r>
  <r>
    <x v="8"/>
    <n v="15"/>
    <n v="24"/>
    <x v="6"/>
    <n v="11"/>
    <n v="2.9616267390638322"/>
    <n v="-4.6866672657263813"/>
    <n v="1"/>
    <n v="2.9616267390638322"/>
    <n v="0"/>
    <n v="1.0562937927545064"/>
    <n v="-3.1778072909755308"/>
    <n v="1"/>
    <n v="2.9616267390638322"/>
    <n v="0"/>
    <n v="1.0562937927545064"/>
    <n v="-3.1778072909755308"/>
    <n v="0.56272841873694912"/>
    <n v="1.6665915317624573"/>
    <n v="1.2950352073013749"/>
    <n v="1.889441743019773"/>
    <n v="-3.1778072909755308"/>
  </r>
  <r>
    <x v="3"/>
    <n v="2"/>
    <n v="10"/>
    <x v="2"/>
    <n v="2"/>
    <n v="22.872039338489426"/>
    <n v="2.9918189868377878"/>
    <n v="0.52716003555131441"/>
    <n v="12.057225070809148"/>
    <n v="10.814814267680278"/>
    <n v="15.115144161435069"/>
    <n v="14.644436868617996"/>
    <n v="0.46627992721572109"/>
    <n v="10.664772838025959"/>
    <n v="12.207266500463467"/>
    <n v="16.010964380873805"/>
    <n v="14.644436868617994"/>
    <n v="0.55495283901694736"/>
    <n v="12.69290316500201"/>
    <n v="10.179136173487416"/>
    <n v="14.706187016317033"/>
    <n v="14.644436868617994"/>
  </r>
  <r>
    <x v="3"/>
    <n v="2"/>
    <n v="10"/>
    <x v="2"/>
    <n v="2"/>
    <n v="22.872039338489426"/>
    <n v="2.9918189868377878"/>
    <n v="0.52716003555131441"/>
    <n v="12.057225070809148"/>
    <n v="10.814814267680278"/>
    <n v="15.115144161435069"/>
    <n v="14.644436868617996"/>
    <n v="0.46627992721572109"/>
    <n v="10.664772838025959"/>
    <n v="12.207266500463467"/>
    <n v="16.010964380873805"/>
    <n v="14.644436868617994"/>
    <n v="0.55495283901694736"/>
    <n v="12.69290316500201"/>
    <n v="10.179136173487416"/>
    <n v="14.706187016317033"/>
    <n v="14.644436868617994"/>
  </r>
  <r>
    <x v="2"/>
    <n v="1"/>
    <n v="1"/>
    <x v="1"/>
    <n v="1"/>
    <n v="37.43538734277206"/>
    <n v="2.8700693541318509"/>
    <n v="0.50114892526192667"/>
    <n v="18.76070413359415"/>
    <n v="18.67468320917791"/>
    <n v="25.3658759454656"/>
    <n v="21.942276143653931"/>
    <n v="0.51646109579767174"/>
    <n v="19.33392116865835"/>
    <n v="18.10146617411371"/>
    <n v="24.997102498127397"/>
    <n v="21.942276143653935"/>
    <n v="0.51646109579767174"/>
    <n v="19.33392116865835"/>
    <n v="18.10146617411371"/>
    <n v="24.997102498127397"/>
    <n v="21.942276143653935"/>
  </r>
  <r>
    <x v="9"/>
    <n v="10"/>
    <n v="18"/>
    <x v="7"/>
    <n v="9"/>
    <n v="-0.33173605979251825"/>
    <n v="0.74321083664270571"/>
    <n v="1"/>
    <n v="-0.33173605979251825"/>
    <n v="0"/>
    <n v="-0.11831698308559956"/>
    <n v="0.5742012662602114"/>
    <n v="1"/>
    <n v="-0.33173605979251825"/>
    <n v="0"/>
    <n v="-0.11831698308559956"/>
    <n v="0.5742012662602114"/>
    <n v="1"/>
    <n v="-0.33173605979251825"/>
    <n v="0"/>
    <n v="-0.11831698308559956"/>
    <n v="0.5742012662602114"/>
  </r>
  <r>
    <x v="16"/>
    <n v="1"/>
    <n v="4"/>
    <x v="1"/>
    <n v="1"/>
    <n v="40.980449205955289"/>
    <n v="2.9542421962853149"/>
    <n v="0.50114892526192667"/>
    <n v="20.537308076315469"/>
    <n v="20.44314112963982"/>
    <n v="27.767977428138494"/>
    <n v="23.832551653243357"/>
    <n v="0.47600436419790465"/>
    <n v="19.506872668825274"/>
    <n v="21.473576537130015"/>
    <n v="28.430897743193235"/>
    <n v="23.832551653243357"/>
    <n v="0.47600436419790465"/>
    <n v="19.506872668825274"/>
    <n v="21.473576537130015"/>
    <n v="28.430897743193235"/>
    <n v="23.832551653243357"/>
  </r>
  <r>
    <x v="11"/>
    <n v="1"/>
    <n v="5"/>
    <x v="1"/>
    <n v="1"/>
    <n v="31.76209839729643"/>
    <n v="4.2305082719777349"/>
    <n v="0.50114892526192667"/>
    <n v="15.917541475868669"/>
    <n v="15.844556921427762"/>
    <n v="21.521707264211081"/>
    <n v="20.412344542448345"/>
    <n v="0.47179224098430234"/>
    <n v="14.9851115812244"/>
    <n v="16.776986816072032"/>
    <n v="22.121576712631526"/>
    <n v="20.412344542448345"/>
    <n v="0.47288879271661449"/>
    <n v="15.019940365243825"/>
    <n v="16.742158032052608"/>
    <n v="22.09916996272047"/>
    <n v="20.412344542448345"/>
  </r>
  <r>
    <x v="17"/>
    <n v="2"/>
    <n v="12"/>
    <x v="2"/>
    <n v="2"/>
    <n v="13.664308430072621"/>
    <n v="2.4720946727699871"/>
    <n v="0.52716003555131441"/>
    <n v="7.2032773177812084"/>
    <n v="6.4610311122914128"/>
    <n v="9.0301520004512579"/>
    <n v="9.4336498886390849"/>
    <n v="0.50142857492845549"/>
    <n v="6.8516747034741954"/>
    <n v="6.8126337265984258"/>
    <n v="9.2563520263395311"/>
    <n v="9.4336498886390849"/>
    <n v="0.50142857492845549"/>
    <n v="6.8516747034741954"/>
    <n v="6.8126337265984258"/>
    <n v="9.2563520263395311"/>
    <n v="9.4336498886390849"/>
  </r>
  <r>
    <x v="13"/>
    <n v="18"/>
    <n v="26"/>
    <x v="13"/>
    <n v="14"/>
    <n v="-5.2872837500292773"/>
    <n v="-2.0178117103673285"/>
    <n v="1"/>
    <n v="-5.2872837500292773"/>
    <n v="0"/>
    <n v="-1.885762622285442"/>
    <n v="-4.7115241624947437"/>
    <n v="1"/>
    <n v="-5.2872837500292773"/>
    <n v="0"/>
    <n v="-1.885762622285442"/>
    <n v="-4.7115241624947437"/>
    <n v="1"/>
    <n v="-5.2872837500292773"/>
    <n v="0"/>
    <n v="-1.885762622285442"/>
    <n v="-4.7115241624947437"/>
  </r>
  <r>
    <x v="2"/>
    <n v="1"/>
    <n v="1"/>
    <x v="1"/>
    <n v="1"/>
    <n v="37.211616654277414"/>
    <n v="2.5884609053530783"/>
    <n v="0.50114892526192667"/>
    <n v="18.648561693549937"/>
    <n v="18.563054960727477"/>
    <n v="25.214250974348996"/>
    <n v="21.546663242207792"/>
    <n v="0.51646109579767174"/>
    <n v="19.218352313671005"/>
    <n v="17.993264340606409"/>
    <n v="24.847681876800308"/>
    <n v="21.546663242207792"/>
    <n v="0.51646109579767174"/>
    <n v="19.218352313671005"/>
    <n v="17.993264340606409"/>
    <n v="24.847681876800308"/>
    <n v="21.546663242207792"/>
  </r>
  <r>
    <x v="2"/>
    <n v="1"/>
    <n v="1"/>
    <x v="1"/>
    <n v="1"/>
    <n v="37.211616654277414"/>
    <n v="2.5884609053530783"/>
    <n v="0.50114892526192667"/>
    <n v="18.648561693549937"/>
    <n v="18.563054960727477"/>
    <n v="25.214250974348996"/>
    <n v="21.546663242207792"/>
    <n v="0.51646109579767174"/>
    <n v="19.218352313671005"/>
    <n v="17.993264340606409"/>
    <n v="24.847681876800308"/>
    <n v="21.546663242207792"/>
    <n v="0.51646109579767174"/>
    <n v="19.218352313671005"/>
    <n v="17.993264340606409"/>
    <n v="24.847681876800308"/>
    <n v="21.546663242207792"/>
  </r>
  <r>
    <x v="12"/>
    <n v="2"/>
    <n v="11"/>
    <x v="2"/>
    <n v="2"/>
    <n v="17.21742194373752"/>
    <n v="3.2073128451012107"/>
    <n v="0.52716003555131441"/>
    <n v="9.0763367639626527"/>
    <n v="8.1410851797748673"/>
    <n v="11.378251450009786"/>
    <n v="11.979072802777164"/>
    <n v="0.64362575081817364"/>
    <n v="11.08157612569136"/>
    <n v="6.1358458180461604"/>
    <n v="10.08820075903524"/>
    <n v="11.979072802777164"/>
    <n v="0.55294675369731494"/>
    <n v="9.5203175708265757"/>
    <n v="7.6971043729109443"/>
    <n v="11.092620837721951"/>
    <n v="11.979072802777164"/>
  </r>
  <r>
    <x v="5"/>
    <n v="1"/>
    <n v="3"/>
    <x v="1"/>
    <n v="1"/>
    <n v="35.749953804762299"/>
    <n v="2.9609946047557143"/>
    <n v="0.50114892526192667"/>
    <n v="17.916050927420152"/>
    <n v="17.833902877342148"/>
    <n v="24.223841601115819"/>
    <n v="21.174523569667961"/>
    <n v="0.50129966934689707"/>
    <n v="17.921440021494185"/>
    <n v="17.828513783268114"/>
    <n v="24.22037458133423"/>
    <n v="21.174523569667961"/>
    <n v="0.50129966934689707"/>
    <n v="17.921440021494185"/>
    <n v="17.828513783268114"/>
    <n v="24.22037458133423"/>
    <n v="21.174523569667961"/>
  </r>
  <r>
    <x v="0"/>
    <n v="16"/>
    <n v="26"/>
    <x v="11"/>
    <n v="13"/>
    <n v="-3.5868889855595003"/>
    <n v="-4.2359846755105393"/>
    <n v="1"/>
    <n v="-3.5868889855595003"/>
    <n v="0"/>
    <n v="-1.2792998255896513"/>
    <n v="-6.0633970069835375"/>
    <n v="1"/>
    <n v="-3.5868889855595003"/>
    <n v="0"/>
    <n v="-1.2792998255896513"/>
    <n v="-6.0633970069835375"/>
    <n v="0.51604366901891952"/>
    <n v="-1.8509913524716748"/>
    <n v="-1.7358976330878255"/>
    <n v="-2.3960722088603728"/>
    <n v="-6.0633970069835383"/>
  </r>
  <r>
    <x v="18"/>
    <n v="1"/>
    <n v="7"/>
    <x v="1"/>
    <n v="1"/>
    <n v="33.779572272739607"/>
    <n v="4.202198792201945"/>
    <n v="0.50114892526192667"/>
    <n v="16.928596340291033"/>
    <n v="16.850975932448574"/>
    <n v="22.888729103176772"/>
    <n v="21.41187747799459"/>
    <n v="0.32892727374667907"/>
    <n v="11.111022616001151"/>
    <n v="22.668549656738456"/>
    <n v="26.631406982961426"/>
    <n v="21.411877477994594"/>
    <n v="0.40056816286454167"/>
    <n v="13.531021207641315"/>
    <n v="20.24855106509829"/>
    <n v="25.074525089015641"/>
    <n v="21.41187747799459"/>
  </r>
  <r>
    <x v="6"/>
    <n v="7"/>
    <n v="16"/>
    <x v="5"/>
    <n v="6"/>
    <n v="0.30343346453450737"/>
    <n v="3.9703439630823705"/>
    <n v="1"/>
    <n v="0.30343346453450737"/>
    <n v="0"/>
    <n v="0.10822257946087739"/>
    <n v="4.1249342102587656"/>
    <n v="1"/>
    <n v="0.30343346453450737"/>
    <n v="0"/>
    <n v="0.10822257946087739"/>
    <n v="4.1249342102587656"/>
    <n v="0.96599859177461878"/>
    <n v="0.29311629943762785"/>
    <n v="1.0317165096879521E-2"/>
    <n v="0.11486002445430386"/>
    <n v="4.1249342102587665"/>
  </r>
  <r>
    <x v="6"/>
    <n v="6"/>
    <n v="15"/>
    <x v="10"/>
    <n v="4"/>
    <n v="3.7584105922697524"/>
    <n v="2.8970907979845357"/>
    <n v="0.7566359530004696"/>
    <n v="2.8437485802490836"/>
    <n v="0.91466201202066877"/>
    <n v="1.9289133806523069"/>
    <n v="4.811888242428207"/>
    <n v="0.82999295887309366"/>
    <n v="3.1194543281379481"/>
    <n v="0.63895626413180429"/>
    <n v="1.7515408448054848"/>
    <n v="4.8118882424282061"/>
    <n v="0.96599859177461878"/>
    <n v="3.6306193394433919"/>
    <n v="0.1277912528263605"/>
    <n v="1.4226879464322406"/>
    <n v="4.8118882424282061"/>
  </r>
  <r>
    <x v="11"/>
    <n v="1"/>
    <n v="6"/>
    <x v="1"/>
    <n v="1"/>
    <n v="30.824891369853628"/>
    <n v="4.4657536191680656"/>
    <n v="0.50114892526192667"/>
    <n v="15.447861181317784"/>
    <n v="15.377030188535844"/>
    <n v="20.886664357464646"/>
    <n v="20.170111025367394"/>
    <n v="0.47210439510181312"/>
    <n v="14.552566694243847"/>
    <n v="16.272324675609781"/>
    <n v="21.462643112778792"/>
    <n v="20.17011102536739"/>
    <n v="0.47288879271661449"/>
    <n v="14.57674566551087"/>
    <n v="16.248145704342758"/>
    <n v="21.447087813403865"/>
    <n v="20.17011102536739"/>
  </r>
  <r>
    <x v="2"/>
    <n v="1"/>
    <n v="1"/>
    <x v="1"/>
    <n v="1"/>
    <n v="37.435387342772167"/>
    <n v="2.870069354131874"/>
    <n v="0.50114892526192667"/>
    <n v="18.760704133594203"/>
    <n v="18.674683209177964"/>
    <n v="25.365875945465671"/>
    <n v="21.942276143654009"/>
    <n v="0.51646109579767174"/>
    <n v="19.333921168658403"/>
    <n v="18.101466174113764"/>
    <n v="24.997102498127468"/>
    <n v="21.942276143654009"/>
    <n v="0.51646109579767174"/>
    <n v="19.333921168658403"/>
    <n v="18.101466174113764"/>
    <n v="24.997102498127468"/>
    <n v="21.942276143654009"/>
  </r>
  <r>
    <x v="3"/>
    <n v="2"/>
    <n v="11"/>
    <x v="2"/>
    <n v="2"/>
    <n v="18.842753090284234"/>
    <n v="2.9893683779019096"/>
    <n v="0.52716003555131441"/>
    <n v="9.9331463889588765"/>
    <n v="8.909606701325357"/>
    <n v="12.45236269241143"/>
    <n v="12.589185794809016"/>
    <n v="0.64362575081817364"/>
    <n v="12.127681105215652"/>
    <n v="6.7150719850685814"/>
    <n v="11.040530728054796"/>
    <n v="12.589185794809016"/>
    <n v="0.55495283901694736"/>
    <n v="10.456839322348594"/>
    <n v="8.385913767935639"/>
    <n v="12.115450080644489"/>
    <n v="12.589185794809019"/>
  </r>
  <r>
    <x v="5"/>
    <n v="1"/>
    <n v="3"/>
    <x v="1"/>
    <n v="1"/>
    <n v="34.495005810849563"/>
    <n v="2.9542421962853158"/>
    <n v="0.50114892526192667"/>
    <n v="17.287135089011173"/>
    <n v="17.20787072183839"/>
    <n v="23.373500322685114"/>
    <n v="20.528412806738842"/>
    <n v="0.50129966934689707"/>
    <n v="17.292335007098178"/>
    <n v="17.202670803751385"/>
    <n v="23.370155007383019"/>
    <n v="20.528412806738842"/>
    <n v="0.50129966934689707"/>
    <n v="17.292335007098178"/>
    <n v="17.202670803751385"/>
    <n v="23.370155007383019"/>
    <n v="20.528412806738842"/>
  </r>
  <r>
    <x v="5"/>
    <n v="1"/>
    <n v="3"/>
    <x v="1"/>
    <n v="1"/>
    <n v="34.502197712483586"/>
    <n v="2.9542421962853158"/>
    <n v="0.50114892526192667"/>
    <n v="17.290739302785653"/>
    <n v="17.211458409697933"/>
    <n v="23.378373489429464"/>
    <n v="20.532076864864329"/>
    <n v="0.50129966934689707"/>
    <n v="17.295940305009289"/>
    <n v="17.206257407474297"/>
    <n v="23.375027476658907"/>
    <n v="20.532076864864329"/>
    <n v="0.50129966934689707"/>
    <n v="17.295940305009289"/>
    <n v="17.206257407474297"/>
    <n v="23.375027476658907"/>
    <n v="20.532076864864329"/>
  </r>
  <r>
    <x v="3"/>
    <n v="2"/>
    <n v="10"/>
    <x v="2"/>
    <n v="2"/>
    <n v="22.872039338489426"/>
    <n v="2.9918189868377878"/>
    <n v="0.52716003555131441"/>
    <n v="12.057225070809148"/>
    <n v="10.814814267680278"/>
    <n v="15.115144161435069"/>
    <n v="14.644436868617996"/>
    <n v="0.46627992721572109"/>
    <n v="10.664772838025959"/>
    <n v="12.207266500463467"/>
    <n v="16.010964380873805"/>
    <n v="14.644436868617994"/>
    <n v="0.55495283901694736"/>
    <n v="12.69290316500201"/>
    <n v="10.179136173487416"/>
    <n v="14.706187016317033"/>
    <n v="14.644436868617994"/>
  </r>
  <r>
    <x v="3"/>
    <n v="2"/>
    <n v="10"/>
    <x v="2"/>
    <n v="2"/>
    <n v="22.872039338489426"/>
    <n v="2.9918189868377878"/>
    <n v="0.52716003555131441"/>
    <n v="12.057225070809148"/>
    <n v="10.814814267680278"/>
    <n v="15.115144161435069"/>
    <n v="14.644436868617996"/>
    <n v="0.46627992721572109"/>
    <n v="10.664772838025959"/>
    <n v="12.207266500463467"/>
    <n v="16.010964380873805"/>
    <n v="14.644436868617994"/>
    <n v="0.55495283901694736"/>
    <n v="12.69290316500201"/>
    <n v="10.179136173487416"/>
    <n v="14.706187016317033"/>
    <n v="14.644436868617994"/>
  </r>
  <r>
    <x v="10"/>
    <n v="1"/>
    <n v="1"/>
    <x v="1"/>
    <n v="1"/>
    <n v="48.380221961930516"/>
    <n v="2.8360356209568467"/>
    <n v="0.50114892526192667"/>
    <n v="24.245696240154938"/>
    <n v="24.134525721775578"/>
    <n v="32.781995742789235"/>
    <n v="27.484307303901588"/>
    <n v="0.51646109579767174"/>
    <n v="24.986502449393218"/>
    <n v="23.393719512537299"/>
    <n v="32.305405476137885"/>
    <n v="27.484307303901588"/>
    <n v="0.51646109579767174"/>
    <n v="24.986502449393218"/>
    <n v="23.393719512537299"/>
    <n v="32.305405476137885"/>
    <n v="27.484307303901588"/>
  </r>
  <r>
    <x v="8"/>
    <n v="15"/>
    <n v="24"/>
    <x v="6"/>
    <n v="11"/>
    <n v="3.2918961095852115"/>
    <n v="-4.1372450473205955"/>
    <n v="1"/>
    <n v="3.2918961095852115"/>
    <n v="0"/>
    <n v="1.1740876664446616"/>
    <n v="-2.4601227363702178"/>
    <n v="1"/>
    <n v="3.2918961095852115"/>
    <n v="0"/>
    <n v="1.1740876664446616"/>
    <n v="-2.4601227363702178"/>
    <n v="0.56272841873694912"/>
    <n v="1.8524434923932007"/>
    <n v="1.4394526171920108"/>
    <n v="2.1001451131889697"/>
    <n v="-2.4601227363702183"/>
  </r>
  <r>
    <x v="9"/>
    <n v="10"/>
    <n v="18"/>
    <x v="3"/>
    <n v="7"/>
    <n v="-0.98850642045995507"/>
    <n v="1.1722655092821128"/>
    <n v="1"/>
    <n v="-0.98850642045995507"/>
    <n v="0"/>
    <n v="-0.35256069992124756"/>
    <n v="0.66865114325037955"/>
    <n v="1"/>
    <n v="-0.98850642045995507"/>
    <n v="0"/>
    <n v="-0.35256069992124756"/>
    <n v="0.66865114325037955"/>
    <n v="1"/>
    <n v="-0.98850642045995507"/>
    <n v="0"/>
    <n v="-0.35256069992124756"/>
    <n v="0.66865114325037955"/>
  </r>
  <r>
    <x v="11"/>
    <n v="1"/>
    <n v="5"/>
    <x v="1"/>
    <n v="1"/>
    <n v="30.749469347833642"/>
    <n v="3.0645447257368792"/>
    <n v="0.50114892526192667"/>
    <n v="15.410063516041387"/>
    <n v="15.339405831792256"/>
    <n v="20.835559085423576"/>
    <n v="18.730476874377686"/>
    <n v="0.47179224098430234"/>
    <n v="14.507361052692548"/>
    <n v="16.242108295141094"/>
    <n v="21.416303688194418"/>
    <n v="18.730476874377683"/>
    <n v="0.47288879271661449"/>
    <n v="14.541079436573595"/>
    <n v="16.208389911260049"/>
    <n v="21.394611303108388"/>
    <n v="18.730476874377686"/>
  </r>
  <r>
    <x v="11"/>
    <n v="1"/>
    <n v="5"/>
    <x v="1"/>
    <n v="1"/>
    <n v="30.404685188988218"/>
    <n v="3.013791933082242"/>
    <n v="0.50114892526192667"/>
    <n v="15.237275305388666"/>
    <n v="15.167409883599552"/>
    <n v="20.601936494019473"/>
    <n v="18.504066896316068"/>
    <n v="0.47179224098430234"/>
    <n v="14.344694561734977"/>
    <n v="16.059990627253242"/>
    <n v="21.17616938964164"/>
    <n v="18.504066896316068"/>
    <n v="0.47288879271661449"/>
    <n v="14.378034871949367"/>
    <n v="16.02665031703885"/>
    <n v="21.154720234468311"/>
    <n v="18.504066896316068"/>
  </r>
  <r>
    <x v="4"/>
    <n v="2"/>
    <n v="9"/>
    <x v="2"/>
    <n v="2"/>
    <n v="22.898651835853158"/>
    <n v="2.8894662974607015"/>
    <n v="0.52716003555131441"/>
    <n v="12.071254115865521"/>
    <n v="10.827397719987637"/>
    <n v="15.132731212952233"/>
    <n v="14.55564244827281"/>
    <n v="0.46226775657645619"/>
    <n v="10.585308412785189"/>
    <n v="12.31334342306797"/>
    <n v="16.088699521571936"/>
    <n v="14.55564244827281"/>
    <n v="0.51109562164818878"/>
    <n v="11.70340069495081"/>
    <n v="11.195251140902348"/>
    <n v="15.369386032763504"/>
    <n v="14.55564244827281"/>
  </r>
  <r>
    <x v="19"/>
    <n v="3"/>
    <n v="13"/>
    <x v="4"/>
    <n v="3"/>
    <n v="7.228164940043289"/>
    <n v="4.1985235834622268"/>
    <n v="0.65268200277898314"/>
    <n v="4.7176931694842823"/>
    <n v="2.5104717705590067"/>
    <n v="4.1930842163872706"/>
    <n v="7.8810567754660816"/>
    <n v="0.54736497875674861"/>
    <n v="3.9564443488570702"/>
    <n v="3.2717205911862188"/>
    <n v="4.6828260326495812"/>
    <n v="7.8810567754660807"/>
    <n v="0.72632339191350959"/>
    <n v="5.2499852765625512"/>
    <n v="1.9781796634807378"/>
    <n v="3.8506394122195373"/>
    <n v="7.8810567754660807"/>
  </r>
  <r>
    <x v="19"/>
    <n v="3"/>
    <n v="13"/>
    <x v="4"/>
    <n v="3"/>
    <n v="7.228164940043289"/>
    <n v="4.1855670158298688"/>
    <n v="0.65268200277898314"/>
    <n v="4.7176931694842823"/>
    <n v="2.5104717705590067"/>
    <n v="4.1930842163872706"/>
    <n v="7.8681002078337237"/>
    <n v="0.54736497875674861"/>
    <n v="3.9564443488570702"/>
    <n v="3.2717205911862188"/>
    <n v="4.6828260326495812"/>
    <n v="7.8681002078337228"/>
    <n v="0.72632339191350959"/>
    <n v="5.2499852765625512"/>
    <n v="1.9781796634807378"/>
    <n v="3.8506394122195373"/>
    <n v="7.8681002078337228"/>
  </r>
  <r>
    <x v="4"/>
    <n v="2"/>
    <n v="10"/>
    <x v="2"/>
    <n v="2"/>
    <n v="26.374817717887421"/>
    <n v="2.4917154416549661"/>
    <n v="0.52716003555131441"/>
    <n v="13.90374984582097"/>
    <n v="12.471067872066451"/>
    <n v="17.429979292076958"/>
    <n v="15.928893824387069"/>
    <n v="0.46627992721572109"/>
    <n v="12.298048085824458"/>
    <n v="14.076769632062963"/>
    <n v="18.462991462353113"/>
    <n v="15.928893824387067"/>
    <n v="0.51109562164818878"/>
    <n v="13.480053857381336"/>
    <n v="12.894763860506085"/>
    <n v="17.70255986927971"/>
    <n v="15.928893824387069"/>
  </r>
  <r>
    <x v="17"/>
    <n v="2"/>
    <n v="12"/>
    <x v="2"/>
    <n v="2"/>
    <n v="15.773786651739462"/>
    <n v="2.9192849304751167"/>
    <n v="0.52716003555131441"/>
    <n v="8.3153099321098232"/>
    <n v="7.4584767196296387"/>
    <n v="10.424215160015928"/>
    <n v="10.955556015936819"/>
    <n v="0.50142857492845549"/>
    <n v="7.9094273620072117"/>
    <n v="7.8643592897322501"/>
    <n v="10.685335652665742"/>
    <n v="10.955556015936819"/>
    <n v="0.50142857492845549"/>
    <n v="7.9094273620072117"/>
    <n v="7.8643592897322501"/>
    <n v="10.685335652665742"/>
    <n v="10.955556015936819"/>
  </r>
  <r>
    <x v="7"/>
    <n v="3"/>
    <n v="12"/>
    <x v="10"/>
    <n v="4"/>
    <n v="13.238075374157752"/>
    <n v="2.8473077891298302"/>
    <n v="0.7566359530004696"/>
    <n v="10.016403776617899"/>
    <n v="3.2216715975398529"/>
    <n v="6.7941221685083928"/>
    <n v="9.5917100500019803"/>
    <n v="0.50142857492845549"/>
    <n v="6.6379492696594022"/>
    <n v="6.6001261044983499"/>
    <n v="8.9676170910150717"/>
    <n v="9.5917100500019803"/>
    <n v="0.52439677684260211"/>
    <n v="6.9420040578077495"/>
    <n v="6.2960713163500026"/>
    <n v="8.772006483607715"/>
    <n v="9.5917100500019785"/>
  </r>
  <r>
    <x v="19"/>
    <n v="3"/>
    <n v="13"/>
    <x v="4"/>
    <n v="3"/>
    <n v="7.9020553134234328"/>
    <n v="3.9613392318228682"/>
    <n v="0.65268200277898314"/>
    <n v="5.1575292880355113"/>
    <n v="2.7445260253879216"/>
    <n v="4.5840104212586672"/>
    <n v="7.9871993523527038"/>
    <n v="0.54736497875674861"/>
    <n v="4.3253083387666695"/>
    <n v="3.5767469746567633"/>
    <n v="5.1194114467612835"/>
    <n v="7.9871993523527038"/>
    <n v="0.72632339191350959"/>
    <n v="5.7394476183338785"/>
    <n v="2.1626076950895543"/>
    <n v="4.2096390826445154"/>
    <n v="7.9871993523527047"/>
  </r>
  <r>
    <x v="6"/>
    <n v="5"/>
    <n v="15"/>
    <x v="12"/>
    <n v="5"/>
    <n v="2.3355769876479697"/>
    <n v="4.9208054485462327"/>
    <n v="0.93067271390499695"/>
    <n v="2.1736577736283937"/>
    <n v="0.16191921401957599"/>
    <n v="0.93717599556187881"/>
    <n v="6.1107118564432445"/>
    <n v="0.82999295887309366"/>
    <n v="1.9385124546538453"/>
    <n v="0.39706453299412447"/>
    <n v="1.0884543850709649"/>
    <n v="6.1107118564432437"/>
    <n v="0.96599859177461878"/>
    <n v="2.2561640810491448"/>
    <n v="7.9412906598824939E-2"/>
    <n v="0.88409638774581289"/>
    <n v="6.1107118564432437"/>
  </r>
  <r>
    <x v="19"/>
    <n v="4"/>
    <n v="14"/>
    <x v="10"/>
    <n v="4"/>
    <n v="7.3549869908164425"/>
    <n v="2.5008581124766303"/>
    <n v="0.7566359530004696"/>
    <n v="5.5650475911024548"/>
    <n v="1.7899393997139876"/>
    <n v="3.774769273556589"/>
    <n v="6.2480033346878834"/>
    <n v="0.80161223811068671"/>
    <n v="5.895847582983353"/>
    <n v="1.4591394078330895"/>
    <n v="3.5619524067799322"/>
    <n v="6.2480033346878834"/>
    <n v="0.72632339191350959"/>
    <n v="5.3420990986495358"/>
    <n v="2.0128878921669067"/>
    <n v="3.9182009566912499"/>
    <n v="6.2480033346878834"/>
  </r>
  <r>
    <x v="9"/>
    <n v="9"/>
    <n v="16"/>
    <x v="3"/>
    <n v="7"/>
    <n v="-0.51103417312041943"/>
    <n v="4.9545271107268869"/>
    <n v="1"/>
    <n v="-0.51103417312041943"/>
    <n v="0"/>
    <n v="-0.18226544818512877"/>
    <n v="4.6941705305472272"/>
    <n v="1"/>
    <n v="-0.51103417312041943"/>
    <n v="0"/>
    <n v="-0.18226544818512877"/>
    <n v="4.6941705305472272"/>
    <n v="1"/>
    <n v="-0.51103417312041943"/>
    <n v="0"/>
    <n v="-0.18226544818512877"/>
    <n v="4.6941705305472272"/>
  </r>
  <r>
    <x v="13"/>
    <n v="17"/>
    <n v="26"/>
    <x v="13"/>
    <n v="14"/>
    <n v="-4.9904221139931844"/>
    <n v="-0.6021606877422323"/>
    <n v="1"/>
    <n v="-4.9904221139931844"/>
    <n v="0"/>
    <n v="-1.779883951176809"/>
    <n v="-3.1446310421583394"/>
    <n v="1"/>
    <n v="-4.9904221139931844"/>
    <n v="0"/>
    <n v="-1.779883951176809"/>
    <n v="-3.1446310421583394"/>
    <n v="1"/>
    <n v="-4.9904221139931844"/>
    <n v="0"/>
    <n v="-1.779883951176809"/>
    <n v="-3.1446310421583394"/>
  </r>
  <r>
    <x v="4"/>
    <n v="2"/>
    <n v="10"/>
    <x v="2"/>
    <n v="2"/>
    <n v="23.924649531449678"/>
    <n v="3.3217944221965774"/>
    <n v="0.52716003555131441"/>
    <n v="12.61211909755175"/>
    <n v="11.312530433897928"/>
    <n v="15.810768831230735"/>
    <n v="15.510685618984244"/>
    <n v="0.46627992721572109"/>
    <n v="11.155583842185992"/>
    <n v="12.769065689263686"/>
    <n v="16.74781622241774"/>
    <n v="15.510685618984244"/>
    <n v="0.51109562164818878"/>
    <n v="12.227783624991321"/>
    <n v="11.696865906458356"/>
    <n v="16.05802721414776"/>
    <n v="15.510685618984244"/>
  </r>
  <r>
    <x v="6"/>
    <n v="5"/>
    <n v="15"/>
    <x v="12"/>
    <n v="5"/>
    <n v="2.1790948142879176"/>
    <n v="4.4760759131961034"/>
    <n v="0.93067271390499695"/>
    <n v="2.0280240846696418"/>
    <n v="0.15107072961827583"/>
    <n v="0.87438579965655028"/>
    <n v="5.5862593482313692"/>
    <n v="0.82999295887309366"/>
    <n v="1.8086333525758433"/>
    <n v="0.37046146171207428"/>
    <n v="1.0155286332417746"/>
    <n v="5.5862593482313683"/>
    <n v="0.96599859177461878"/>
    <n v="2.1050025219455026"/>
    <n v="7.4092292342414989E-2"/>
    <n v="0.82486249181949789"/>
    <n v="5.5862593482313683"/>
  </r>
  <r>
    <x v="19"/>
    <n v="4"/>
    <n v="14"/>
    <x v="10"/>
    <n v="4"/>
    <n v="8.9691226647758917"/>
    <n v="2.6036590284354402"/>
    <n v="0.7566359530004696"/>
    <n v="6.7863606750408181"/>
    <n v="2.1827619897350736"/>
    <n v="4.603185388095131"/>
    <n v="7.1731579524588129"/>
    <n v="0.80161223811068671"/>
    <n v="7.1897584932002889"/>
    <n v="1.7793641715756028"/>
    <n v="4.3436634357604174"/>
    <n v="7.1731579524588129"/>
    <n v="0.72632339191350959"/>
    <n v="6.5144835963683612"/>
    <n v="2.4546390684075305"/>
    <n v="4.7780947878882696"/>
    <n v="7.1731579524588129"/>
  </r>
  <r>
    <x v="5"/>
    <n v="1"/>
    <n v="3"/>
    <x v="1"/>
    <n v="1"/>
    <n v="34.495005810849506"/>
    <n v="3.5655538351766913"/>
    <n v="0.50114892526192667"/>
    <n v="17.287135089011144"/>
    <n v="17.207870721838361"/>
    <n v="23.373500322685075"/>
    <n v="21.13972444563019"/>
    <n v="0.50129966934689707"/>
    <n v="17.292335007098149"/>
    <n v="17.202670803751356"/>
    <n v="23.370155007382984"/>
    <n v="21.139724445630186"/>
    <n v="0.50129966934689707"/>
    <n v="17.292335007098149"/>
    <n v="17.202670803751356"/>
    <n v="23.370155007382984"/>
    <n v="21.139724445630186"/>
  </r>
  <r>
    <x v="6"/>
    <n v="5"/>
    <n v="16"/>
    <x v="12"/>
    <n v="5"/>
    <n v="1.2465141636691202"/>
    <n v="4.3015351524607217"/>
    <n v="0.93067271390499695"/>
    <n v="1.1600967196229577"/>
    <n v="8.6417444046162473E-2"/>
    <n v="0.50017754006688653"/>
    <n v="4.9365967234252279"/>
    <n v="1"/>
    <n v="1.2465141636691202"/>
    <n v="0"/>
    <n v="0.44458174161422837"/>
    <n v="4.9365967234252288"/>
    <n v="0.96599859177461878"/>
    <n v="1.2041309267314868"/>
    <n v="4.2383236937633351E-2"/>
    <n v="0.47184857326568541"/>
    <n v="4.9365967234252279"/>
  </r>
  <r>
    <x v="8"/>
    <n v="15"/>
    <n v="24"/>
    <x v="6"/>
    <n v="11"/>
    <n v="3.2241439873943802"/>
    <n v="-4.9186763693687263"/>
    <n v="1"/>
    <n v="3.2241439873943802"/>
    <n v="0"/>
    <n v="1.1499231945440795"/>
    <n v="-3.2760717321109114"/>
    <n v="1"/>
    <n v="3.2241439873943802"/>
    <n v="0"/>
    <n v="1.1499231945440795"/>
    <n v="-3.2760717321109114"/>
    <n v="0.56272841873694912"/>
    <n v="1.8143174478066817"/>
    <n v="1.4098265395876985"/>
    <n v="2.0569210005224297"/>
    <n v="-3.2760717321109114"/>
  </r>
  <r>
    <x v="6"/>
    <n v="6"/>
    <n v="15"/>
    <x v="5"/>
    <n v="6"/>
    <n v="4.3111130286622847"/>
    <n v="2.2660946397337494"/>
    <n v="1"/>
    <n v="4.3111130286622847"/>
    <n v="0"/>
    <n v="1.5376015728026904"/>
    <n v="4.4624773944463234"/>
    <n v="0.82999295887309366"/>
    <n v="3.578193458695754"/>
    <n v="0.73291956996653074"/>
    <n v="2.0091180489449583"/>
    <n v="4.4624773944463234"/>
    <n v="0.96599859177461878"/>
    <n v="4.1645291146689791"/>
    <n v="0.14658391399330561"/>
    <n v="1.6319048680311437"/>
    <n v="4.4624773944463243"/>
  </r>
  <r>
    <x v="3"/>
    <n v="2"/>
    <n v="10"/>
    <x v="2"/>
    <n v="2"/>
    <n v="22.396965191968452"/>
    <n v="2.9918189868377469"/>
    <n v="0.52716003555131441"/>
    <n v="11.80678496683964"/>
    <n v="10.590180225128812"/>
    <n v="14.801188151401838"/>
    <n v="14.402400843189913"/>
    <n v="0.46627992721572109"/>
    <n v="10.443255299564088"/>
    <n v="11.953709892404364"/>
    <n v="15.67840132754689"/>
    <n v="14.402400843189914"/>
    <n v="0.55495283901694736"/>
    <n v="12.429259418646641"/>
    <n v="9.9677057733218106"/>
    <n v="14.400725437576321"/>
    <n v="14.402400843189913"/>
  </r>
  <r>
    <x v="6"/>
    <n v="5"/>
    <n v="15"/>
    <x v="12"/>
    <n v="5"/>
    <n v="2.2418621605244566"/>
    <n v="4.4877229581780345"/>
    <n v="0.93067271390499695"/>
    <n v="2.086439941136216"/>
    <n v="0.15542221938824063"/>
    <n v="0.89957188879388339"/>
    <n v="5.6298844731004296"/>
    <n v="0.82999295887309366"/>
    <n v="1.8607298079993202"/>
    <n v="0.38113235252513644"/>
    <n v="1.0447802458461739"/>
    <n v="5.6298844731004296"/>
    <n v="0.96599859177461878"/>
    <n v="2.1656356900194296"/>
    <n v="7.6226470505027066E-2"/>
    <n v="0.8486220957073568"/>
    <n v="5.6298844731004296"/>
  </r>
  <r>
    <x v="8"/>
    <n v="15"/>
    <n v="24"/>
    <x v="6"/>
    <n v="11"/>
    <n v="2.956853315861109"/>
    <n v="-4.1771811976432582"/>
    <n v="1"/>
    <n v="2.956853315861109"/>
    <n v="0"/>
    <n v="1.054591303635023"/>
    <n v="-2.6707531388114991"/>
    <n v="1"/>
    <n v="2.956853315861109"/>
    <n v="0"/>
    <n v="1.054591303635023"/>
    <n v="-2.6707531388114991"/>
    <n v="0.56272841873694912"/>
    <n v="1.6639053908716266"/>
    <n v="1.2929479249894824"/>
    <n v="1.8863964216977567"/>
    <n v="-2.6707531388114991"/>
  </r>
  <r>
    <x v="2"/>
    <n v="1"/>
    <n v="1"/>
    <x v="1"/>
    <n v="1"/>
    <n v="37.788106992037527"/>
    <n v="3.2664548438781722"/>
    <n v="0.50114892526192667"/>
    <n v="18.937469206742303"/>
    <n v="18.850637785295223"/>
    <n v="25.604875552571933"/>
    <n v="22.518361713111531"/>
    <n v="0.51646109579767174"/>
    <n v="19.516087145227363"/>
    <n v="18.272019846810164"/>
    <n v="25.232627488026957"/>
    <n v="22.518361713111531"/>
    <n v="0.51646109579767174"/>
    <n v="19.516087145227363"/>
    <n v="18.272019846810164"/>
    <n v="25.232627488026957"/>
    <n v="22.518361713111531"/>
  </r>
  <r>
    <x v="19"/>
    <n v="3"/>
    <n v="13"/>
    <x v="4"/>
    <n v="3"/>
    <n v="7.228164940043289"/>
    <n v="4.117009636810308"/>
    <n v="0.65268200277898314"/>
    <n v="4.7176931694842823"/>
    <n v="2.5104717705590067"/>
    <n v="4.1930842163872706"/>
    <n v="7.7995428288141628"/>
    <n v="0.54736497875674861"/>
    <n v="3.9564443488570702"/>
    <n v="3.2717205911862188"/>
    <n v="4.6828260326495812"/>
    <n v="7.7995428288141619"/>
    <n v="0.72632339191350959"/>
    <n v="5.2499852765625512"/>
    <n v="1.9781796634807378"/>
    <n v="3.8506394122195373"/>
    <n v="7.7995428288141619"/>
  </r>
  <r>
    <x v="13"/>
    <n v="18"/>
    <n v="27"/>
    <x v="13"/>
    <n v="14"/>
    <n v="-6.0516851609134905"/>
    <n v="-0.74735192796305994"/>
    <n v="1"/>
    <n v="-6.0516851609134905"/>
    <n v="0"/>
    <n v="-2.1583940294914052"/>
    <n v="-3.8305039668936556"/>
    <n v="1"/>
    <n v="-6.0516851609134905"/>
    <n v="0"/>
    <n v="-2.1583940294914052"/>
    <n v="-3.8305039668936556"/>
    <n v="1"/>
    <n v="-6.0516851609134905"/>
    <n v="0"/>
    <n v="-2.1583940294914052"/>
    <n v="-3.8305039668936556"/>
  </r>
  <r>
    <x v="6"/>
    <n v="10"/>
    <n v="18"/>
    <x v="7"/>
    <n v="9"/>
    <n v="4.750573606718012"/>
    <n v="-1.8738426127998022"/>
    <n v="1"/>
    <n v="4.750573606718012"/>
    <n v="0"/>
    <n v="1.694339582572046"/>
    <n v="0.54643212261482343"/>
    <n v="1"/>
    <n v="4.750573606718012"/>
    <n v="0"/>
    <n v="1.694339582572046"/>
    <n v="0.54643212261482343"/>
    <n v="0.96599859177461878"/>
    <n v="4.5890474142112714"/>
    <n v="0.16152619250674061"/>
    <n v="1.7982558432593325"/>
    <n v="0.54643212261482343"/>
  </r>
  <r>
    <x v="11"/>
    <n v="1"/>
    <n v="6"/>
    <x v="1"/>
    <n v="1"/>
    <n v="30.824891369853628"/>
    <n v="4.4657536191680656"/>
    <n v="0.50114892526192667"/>
    <n v="15.447861181317784"/>
    <n v="15.377030188535844"/>
    <n v="20.886664357464646"/>
    <n v="20.170111025367394"/>
    <n v="0.47210439510181312"/>
    <n v="14.552566694243847"/>
    <n v="16.272324675609781"/>
    <n v="21.462643112778792"/>
    <n v="20.17011102536739"/>
    <n v="0.47288879271661449"/>
    <n v="14.57674566551087"/>
    <n v="16.248145704342758"/>
    <n v="21.447087813403865"/>
    <n v="20.17011102536739"/>
  </r>
  <r>
    <x v="2"/>
    <n v="1"/>
    <n v="1"/>
    <x v="1"/>
    <n v="1"/>
    <n v="40.313627274395209"/>
    <n v="3.2663476699090546"/>
    <n v="0.50114892526192667"/>
    <n v="20.203130981973054"/>
    <n v="20.110496292422155"/>
    <n v="27.316144988452663"/>
    <n v="23.804931357395184"/>
    <n v="0.51646109579767174"/>
    <n v="20.820420117713056"/>
    <n v="19.493207156682153"/>
    <n v="26.919018195865689"/>
    <n v="23.80493135739518"/>
    <n v="0.51646109579767174"/>
    <n v="20.820420117713056"/>
    <n v="19.493207156682153"/>
    <n v="26.919018195865689"/>
    <n v="23.80493135739518"/>
  </r>
  <r>
    <x v="2"/>
    <n v="1"/>
    <n v="1"/>
    <x v="1"/>
    <n v="1"/>
    <n v="40.313627274395202"/>
    <n v="3.2663476699090337"/>
    <n v="0.50114892526192667"/>
    <n v="20.20313098197305"/>
    <n v="20.110496292422152"/>
    <n v="27.31614498845266"/>
    <n v="23.804931357395159"/>
    <n v="0.51646109579767174"/>
    <n v="20.820420117713052"/>
    <n v="19.49320715668215"/>
    <n v="26.919018195865686"/>
    <n v="23.804931357395155"/>
    <n v="0.51646109579767174"/>
    <n v="20.820420117713052"/>
    <n v="19.49320715668215"/>
    <n v="26.919018195865686"/>
    <n v="23.804931357395155"/>
  </r>
  <r>
    <x v="3"/>
    <n v="2"/>
    <n v="10"/>
    <x v="2"/>
    <n v="2"/>
    <n v="22.396965191968452"/>
    <n v="2.9918189868377469"/>
    <n v="0.52716003555131441"/>
    <n v="11.80678496683964"/>
    <n v="10.590180225128812"/>
    <n v="14.801188151401838"/>
    <n v="14.402400843189913"/>
    <n v="0.46627992721572109"/>
    <n v="10.443255299564088"/>
    <n v="11.953709892404364"/>
    <n v="15.67840132754689"/>
    <n v="14.402400843189914"/>
    <n v="0.55495283901694736"/>
    <n v="12.429259418646641"/>
    <n v="9.9677057733218106"/>
    <n v="14.400725437576321"/>
    <n v="14.402400843189913"/>
  </r>
  <r>
    <x v="0"/>
    <n v="16"/>
    <n v="26"/>
    <x v="11"/>
    <n v="13"/>
    <n v="-3.4796155636818225"/>
    <n v="-3.9236700786673904"/>
    <n v="1"/>
    <n v="-3.4796155636818225"/>
    <n v="0"/>
    <n v="-1.2410396869427587"/>
    <n v="-5.6964298198963679"/>
    <n v="1"/>
    <n v="-3.4796155636818225"/>
    <n v="0"/>
    <n v="-1.2410396869427587"/>
    <n v="-5.6964298198963679"/>
    <n v="0.51604366901891952"/>
    <n v="-1.7956335822577034"/>
    <n v="-1.683981981424119"/>
    <n v="-2.3244126548721518"/>
    <n v="-5.6964298198963688"/>
  </r>
  <r>
    <x v="19"/>
    <n v="4"/>
    <n v="14"/>
    <x v="10"/>
    <n v="4"/>
    <n v="7.2211090743854136"/>
    <n v="2.4947251861188149"/>
    <n v="0.7566359530004696"/>
    <n v="5.4637507462179462"/>
    <n v="1.7573583281674674"/>
    <n v="3.7060596693135599"/>
    <n v="6.1736636262459523"/>
    <n v="0.80161223811068671"/>
    <n v="5.7885294067594808"/>
    <n v="1.4325796676259328"/>
    <n v="3.497116565840769"/>
    <n v="6.1736636262459514"/>
    <n v="0.72632339191350959"/>
    <n v="5.2448604362850375"/>
    <n v="1.9762486381003761"/>
    <n v="3.8468805613057975"/>
    <n v="6.1736636262459514"/>
  </r>
  <r>
    <x v="5"/>
    <n v="1"/>
    <n v="3"/>
    <x v="1"/>
    <n v="1"/>
    <n v="34.49482478682252"/>
    <n v="2.9542421962852798"/>
    <n v="0.50114892526192667"/>
    <n v="17.287044369014573"/>
    <n v="17.207780417807946"/>
    <n v="23.373377662460683"/>
    <n v="20.528320580427749"/>
    <n v="0.50129966934689707"/>
    <n v="17.292244259813277"/>
    <n v="17.202580527009243"/>
    <n v="23.370032364714245"/>
    <n v="20.528320580427749"/>
    <n v="0.50129966934689707"/>
    <n v="17.292244259813277"/>
    <n v="17.202580527009243"/>
    <n v="23.370032364714245"/>
    <n v="20.528320580427749"/>
  </r>
  <r>
    <x v="17"/>
    <n v="2"/>
    <n v="12"/>
    <x v="2"/>
    <n v="2"/>
    <n v="15.773786651739462"/>
    <n v="2.9192849304751167"/>
    <n v="0.52716003555131441"/>
    <n v="8.3153099321098232"/>
    <n v="7.4584767196296387"/>
    <n v="10.424215160015928"/>
    <n v="10.955556015936819"/>
    <n v="0.50142857492845549"/>
    <n v="7.9094273620072117"/>
    <n v="7.8643592897322501"/>
    <n v="10.685335652665742"/>
    <n v="10.955556015936819"/>
    <n v="0.50142857492845549"/>
    <n v="7.9094273620072117"/>
    <n v="7.8643592897322501"/>
    <n v="10.685335652665742"/>
    <n v="10.955556015936819"/>
  </r>
  <r>
    <x v="2"/>
    <n v="1"/>
    <n v="1"/>
    <x v="1"/>
    <n v="1"/>
    <n v="40.31362727439528"/>
    <n v="3.2663476699090159"/>
    <n v="0.50114892526192667"/>
    <n v="20.203130981973089"/>
    <n v="20.110496292422191"/>
    <n v="27.316144988452713"/>
    <n v="23.804931357395176"/>
    <n v="0.51646109579767174"/>
    <n v="20.820420117713095"/>
    <n v="19.493207156682185"/>
    <n v="26.919018195865739"/>
    <n v="23.804931357395176"/>
    <n v="0.51646109579767174"/>
    <n v="20.820420117713095"/>
    <n v="19.493207156682185"/>
    <n v="26.919018195865739"/>
    <n v="23.804931357395176"/>
  </r>
  <r>
    <x v="2"/>
    <n v="1"/>
    <n v="1"/>
    <x v="1"/>
    <n v="1"/>
    <n v="40.313627274395316"/>
    <n v="3.266347669909027"/>
    <n v="0.50114892526192667"/>
    <n v="20.203130981973107"/>
    <n v="20.110496292422209"/>
    <n v="27.316144988452734"/>
    <n v="23.804931357395208"/>
    <n v="0.51646109579767174"/>
    <n v="20.820420117713113"/>
    <n v="19.493207156682203"/>
    <n v="26.91901819586576"/>
    <n v="23.804931357395205"/>
    <n v="0.51646109579767174"/>
    <n v="20.820420117713113"/>
    <n v="19.493207156682203"/>
    <n v="26.91901819586576"/>
    <n v="23.804931357395205"/>
  </r>
  <r>
    <x v="15"/>
    <n v="1"/>
    <n v="1"/>
    <x v="1"/>
    <n v="1"/>
    <n v="57.961348336957712"/>
    <n v="3.074251968379734"/>
    <n v="0.50114892526192667"/>
    <n v="29.04726742579852"/>
    <n v="28.914080911159193"/>
    <n v="39.274079311244492"/>
    <n v="32.603820105609579"/>
    <n v="0.51646109579767174"/>
    <n v="29.93478147601574"/>
    <n v="28.026566860941973"/>
    <n v="38.703106022177749"/>
    <n v="32.603820105609579"/>
    <n v="0.51646109579767174"/>
    <n v="29.93478147601574"/>
    <n v="28.026566860941973"/>
    <n v="38.703106022177749"/>
    <n v="32.603820105609579"/>
  </r>
  <r>
    <x v="15"/>
    <n v="1"/>
    <n v="1"/>
    <x v="1"/>
    <n v="1"/>
    <n v="57.347481027237365"/>
    <n v="3.4133832004329951"/>
    <n v="0.50114892526192667"/>
    <n v="28.739628483278736"/>
    <n v="28.607852543958629"/>
    <n v="38.858128438804826"/>
    <n v="32.630204359379611"/>
    <n v="0.51646109579767174"/>
    <n v="29.6177428925632"/>
    <n v="27.729738134674164"/>
    <n v="38.293202314735751"/>
    <n v="32.630204359379611"/>
    <n v="0.51646109579767174"/>
    <n v="29.6177428925632"/>
    <n v="27.729738134674164"/>
    <n v="38.293202314735751"/>
    <n v="32.630204359379611"/>
  </r>
  <r>
    <x v="18"/>
    <n v="1"/>
    <n v="7"/>
    <x v="1"/>
    <n v="1"/>
    <n v="33.779395849061203"/>
    <n v="4.2023735142928205"/>
    <n v="0.50114892526192667"/>
    <n v="16.928507925754207"/>
    <n v="16.850887923306995"/>
    <n v="22.888609560106492"/>
    <n v="21.411962317514032"/>
    <n v="0.32892727374667907"/>
    <n v="11.110964585441589"/>
    <n v="22.668431263619613"/>
    <n v="26.63126789266321"/>
    <n v="21.411962317514032"/>
    <n v="0.40056816286454167"/>
    <n v="13.53095053793257"/>
    <n v="20.248445311128634"/>
    <n v="25.074394129987663"/>
    <n v="21.411962317514032"/>
  </r>
  <r>
    <x v="6"/>
    <n v="10"/>
    <n v="17"/>
    <x v="3"/>
    <n v="7"/>
    <n v="1.2604969832135651"/>
    <n v="1.2320432541186981"/>
    <n v="1"/>
    <n v="1.2604969832135651"/>
    <n v="0"/>
    <n v="0.4495688540329501"/>
    <n v="1.874228652156513"/>
    <n v="1"/>
    <n v="1.2604969832135651"/>
    <n v="0"/>
    <n v="0.4495688540329501"/>
    <n v="1.874228652156513"/>
    <n v="0.96599859177461878"/>
    <n v="1.2176383107204591"/>
    <n v="4.2858672493105932E-2"/>
    <n v="0.47714155239466488"/>
    <n v="1.8742286521565132"/>
  </r>
  <r>
    <x v="3"/>
    <n v="2"/>
    <n v="10"/>
    <x v="2"/>
    <n v="2"/>
    <n v="22.872039338489277"/>
    <n v="2.9918189868377802"/>
    <n v="0.52716003555131441"/>
    <n v="12.05722507080907"/>
    <n v="10.814814267680207"/>
    <n v="15.115144161434969"/>
    <n v="14.644436868617912"/>
    <n v="0.46627992721572109"/>
    <n v="10.66477283802589"/>
    <n v="12.207266500463387"/>
    <n v="16.010964380873702"/>
    <n v="14.644436868617911"/>
    <n v="0.55495283901694736"/>
    <n v="12.692903165001926"/>
    <n v="10.17913617348735"/>
    <n v="14.706187016316937"/>
    <n v="14.644436868617912"/>
  </r>
  <r>
    <x v="13"/>
    <n v="14"/>
    <n v="25"/>
    <x v="11"/>
    <n v="13"/>
    <n v="-7.3019816589897042"/>
    <n v="-1.6787513941121623"/>
    <n v="1"/>
    <n v="-7.3019816589897042"/>
    <n v="0"/>
    <n v="-2.6043247784952679"/>
    <n v="-5.3988919899176464"/>
    <n v="1"/>
    <n v="-7.3019816589897042"/>
    <n v="0"/>
    <n v="-2.6043247784952679"/>
    <n v="-5.3988919899176464"/>
    <n v="1"/>
    <n v="-7.3019816589897042"/>
    <n v="0"/>
    <n v="-2.6043247784952679"/>
    <n v="-5.3988919899176464"/>
  </r>
  <r>
    <x v="6"/>
    <n v="10"/>
    <n v="18"/>
    <x v="7"/>
    <n v="9"/>
    <n v="1.6330076697483011"/>
    <n v="-0.21383098173018361"/>
    <n v="1"/>
    <n v="1.6330076697483011"/>
    <n v="0"/>
    <n v="0.58242851549242902"/>
    <n v="0.61813743577648328"/>
    <n v="1"/>
    <n v="1.6330076697483011"/>
    <n v="0"/>
    <n v="0.58242851549242902"/>
    <n v="0.61813743577648328"/>
    <n v="0.96599859177461878"/>
    <n v="1.5774831093340107"/>
    <n v="5.5524560414290436E-2"/>
    <n v="0.61814968618935862"/>
    <n v="0.61813743577648328"/>
  </r>
  <r>
    <x v="0"/>
    <n v="16"/>
    <n v="26"/>
    <x v="11"/>
    <n v="13"/>
    <n v="-3.4346299351524867"/>
    <n v="-3.6504587307326051"/>
    <n v="1"/>
    <n v="-3.4346299351524867"/>
    <n v="0"/>
    <n v="-1.2249951126714858"/>
    <n v="-5.4002996437947424"/>
    <n v="1"/>
    <n v="-3.4346299351524867"/>
    <n v="0"/>
    <n v="-1.2249951126714858"/>
    <n v="-5.4002996437947424"/>
    <n v="0.51604366901891952"/>
    <n v="-1.7724190334583028"/>
    <n v="-1.662210901694184"/>
    <n v="-2.2943618741674223"/>
    <n v="-5.4002996437947424"/>
  </r>
  <r>
    <x v="0"/>
    <n v="8"/>
    <n v="18"/>
    <x v="9"/>
    <n v="8"/>
    <n v="-2.2533200949522589"/>
    <n v="1.5440596284289045"/>
    <n v="1"/>
    <n v="-2.2533200949522589"/>
    <n v="0"/>
    <n v="-0.80366914506567266"/>
    <n v="0.3960606396535773"/>
    <n v="1"/>
    <n v="-2.2533200949522589"/>
    <n v="0"/>
    <n v="-0.80366914506567266"/>
    <n v="0.3960606396535773"/>
    <n v="0.51604366901891952"/>
    <n v="-1.1628115692732237"/>
    <n v="-1.0905085256790352"/>
    <n v="-1.5052368999760231"/>
    <n v="0.39606063965357718"/>
  </r>
  <r>
    <x v="2"/>
    <n v="1"/>
    <n v="1"/>
    <x v="1"/>
    <n v="1"/>
    <n v="40.313848378608483"/>
    <n v="3.2664548438781749"/>
    <n v="0.50114892526192667"/>
    <n v="20.203241788111907"/>
    <n v="20.110606590496577"/>
    <n v="27.316294806644571"/>
    <n v="23.80515117732784"/>
    <n v="0.51646109579767174"/>
    <n v="20.820534309437331"/>
    <n v="19.493314069171152"/>
    <n v="26.919165835975072"/>
    <n v="23.805151177327836"/>
    <n v="0.51646109579767174"/>
    <n v="20.820534309437331"/>
    <n v="19.493314069171152"/>
    <n v="26.919165835975072"/>
    <n v="23.805151177327836"/>
  </r>
  <r>
    <x v="11"/>
    <n v="1"/>
    <n v="2"/>
    <x v="1"/>
    <n v="1"/>
    <n v="30.600051515481876"/>
    <n v="3.3646841921636015"/>
    <n v="0.50114892526192667"/>
    <n v="15.335182929943333"/>
    <n v="15.264868585538544"/>
    <n v="20.734314929332132"/>
    <n v="18.954492437756151"/>
    <n v="0.43119743898267082"/>
    <n v="13.194663846213579"/>
    <n v="17.405387669268297"/>
    <n v="22.111396476658832"/>
    <n v="18.954492437756151"/>
    <n v="0.47288879271661449"/>
    <n v="14.470421418222434"/>
    <n v="16.129630097259444"/>
    <n v="21.290650600282657"/>
    <n v="18.954492437756155"/>
  </r>
  <r>
    <x v="0"/>
    <n v="11"/>
    <n v="20"/>
    <x v="0"/>
    <n v="10"/>
    <n v="-4.5817651085461"/>
    <n v="9.1686272527283652"/>
    <n v="8.9477567070123984E-2"/>
    <n v="-0.40996519479948756"/>
    <n v="-4.1717999137466126"/>
    <n v="-4.3180181001237976"/>
    <n v="6.8343553828773835"/>
    <n v="1"/>
    <n v="-4.5817651085461"/>
    <n v="0"/>
    <n v="-1.634132343614052"/>
    <n v="6.8343553828773835"/>
    <n v="0.51604366901891952"/>
    <n v="-2.3643908771969975"/>
    <n v="-2.2173742313491025"/>
    <n v="-3.0606578816101835"/>
    <n v="6.8343553828773835"/>
  </r>
  <r>
    <x v="0"/>
    <n v="8"/>
    <n v="18"/>
    <x v="3"/>
    <n v="7"/>
    <n v="-1.9490807843084237"/>
    <n v="3.7419988826521893"/>
    <n v="1"/>
    <n v="-1.9490807843084237"/>
    <n v="0"/>
    <n v="-0.69515915253144234"/>
    <n v="2.7490006954705768"/>
    <n v="1"/>
    <n v="-1.9490807843084237"/>
    <n v="0"/>
    <n v="-0.69515915253144234"/>
    <n v="2.7490006954705768"/>
    <n v="0.51604366901891952"/>
    <n v="-1.0058107991487923"/>
    <n v="-0.94326998515963134"/>
    <n v="-1.3020024647840396"/>
    <n v="2.7490006954705768"/>
  </r>
  <r>
    <x v="0"/>
    <n v="11"/>
    <n v="21"/>
    <x v="0"/>
    <n v="10"/>
    <n v="-4.6641860957070493"/>
    <n v="5.7342079689546805"/>
    <n v="8.9477567070123984E-2"/>
    <n v="-0.41734002420616723"/>
    <n v="-4.2468460715008822"/>
    <n v="-4.3956945645342538"/>
    <n v="3.3579450787748106"/>
    <n v="1"/>
    <n v="-4.6641860957070493"/>
    <n v="0"/>
    <n v="-1.6635286128948761"/>
    <n v="3.3579450787748102"/>
    <n v="0.51604366901891952"/>
    <n v="-2.4069237058156951"/>
    <n v="-2.2572623898913542"/>
    <n v="-3.1157157988075799"/>
    <n v="3.3579450787748102"/>
  </r>
  <r>
    <x v="6"/>
    <n v="6"/>
    <n v="16"/>
    <x v="5"/>
    <n v="6"/>
    <n v="1.7803951198761869"/>
    <n v="2.8763036315924237"/>
    <n v="1"/>
    <n v="1.7803951198761869"/>
    <n v="0"/>
    <n v="0.63499572345504074"/>
    <n v="3.7833615333157447"/>
    <n v="1"/>
    <n v="1.7803951198761869"/>
    <n v="0"/>
    <n v="0.63499572345504074"/>
    <n v="3.7833615333157447"/>
    <n v="0.96599859177461878"/>
    <n v="1.7198591786028001"/>
    <n v="6.0535941273386795E-2"/>
    <n v="0.6739409159138614"/>
    <n v="3.7833615333157447"/>
  </r>
  <r>
    <x v="8"/>
    <n v="14"/>
    <n v="24"/>
    <x v="7"/>
    <n v="9"/>
    <n v="0.51436119710935135"/>
    <n v="-1.2606523769232003"/>
    <n v="1"/>
    <n v="0.51436119710935135"/>
    <n v="0"/>
    <n v="0.18345206456102126"/>
    <n v="-0.99860077783189904"/>
    <n v="1"/>
    <n v="0.51436119710935135"/>
    <n v="0"/>
    <n v="0.18345206456102126"/>
    <n v="-0.99860077783189904"/>
    <n v="0.56272841873694912"/>
    <n v="0.2894456631089895"/>
    <n v="0.22491553400036185"/>
    <n v="0.32814922420481407"/>
    <n v="-0.99860077783189904"/>
  </r>
  <r>
    <x v="6"/>
    <n v="5"/>
    <n v="15"/>
    <x v="12"/>
    <n v="5"/>
    <n v="2.3355769876479697"/>
    <n v="4.9229385158653098"/>
    <n v="0.93067271390499695"/>
    <n v="2.1736577736283937"/>
    <n v="0.16191921401957599"/>
    <n v="0.93717599556187881"/>
    <n v="6.1128449237623217"/>
    <n v="0.82999295887309366"/>
    <n v="1.9385124546538453"/>
    <n v="0.39706453299412447"/>
    <n v="1.0884543850709649"/>
    <n v="6.1128449237623208"/>
    <n v="0.96599859177461878"/>
    <n v="2.2561640810491448"/>
    <n v="7.9412906598824939E-2"/>
    <n v="0.88409638774581289"/>
    <n v="6.1128449237623208"/>
  </r>
  <r>
    <x v="0"/>
    <n v="12"/>
    <n v="22"/>
    <x v="13"/>
    <n v="14"/>
    <n v="-4.8957873076866694"/>
    <n v="2.4766222001213647"/>
    <n v="1"/>
    <n v="-4.8957873076866694"/>
    <n v="0"/>
    <n v="-1.7461315011595273"/>
    <n v="-1.7634559525762761E-2"/>
    <n v="-0.63860799181535965"/>
    <n v="3.1264889009169101"/>
    <n v="-8.0222762086035786"/>
    <n v="-6.9071826772025533"/>
    <n v="-1.7634559525761873E-2"/>
    <n v="0.51604366901891952"/>
    <n v="-2.5264400449948865"/>
    <n v="-2.3693472626917829"/>
    <n v="-3.270427369139659"/>
    <n v="-1.7634559525762761E-2"/>
  </r>
  <r>
    <x v="8"/>
    <n v="15"/>
    <n v="24"/>
    <x v="6"/>
    <n v="11"/>
    <n v="4.090415940138227"/>
    <n v="-4.7604883441580483"/>
    <n v="1"/>
    <n v="4.090415940138227"/>
    <n v="0"/>
    <n v="1.4588877492096999"/>
    <n v="-2.6765441351358259"/>
    <n v="1"/>
    <n v="4.090415940138227"/>
    <n v="0"/>
    <n v="1.4588877492096999"/>
    <n v="-2.6765441351358259"/>
    <n v="0.56272841873694912"/>
    <n v="2.3017932939703956"/>
    <n v="1.7886226461678314"/>
    <n v="2.6095802423953125"/>
    <n v="-2.6765441351358259"/>
  </r>
  <r>
    <x v="6"/>
    <n v="5"/>
    <n v="15"/>
    <x v="12"/>
    <n v="5"/>
    <n v="2.0230267853293098"/>
    <n v="4.7620818002517531"/>
    <n v="0.93067271390499695"/>
    <n v="1.8827758286049303"/>
    <n v="0.14025095672437948"/>
    <n v="0.81176178375461383"/>
    <n v="5.7927532565734765"/>
    <n v="0.82999295887309366"/>
    <n v="1.6790979874349967"/>
    <n v="0.34392879789431308"/>
    <n v="0.94279588609287901"/>
    <n v="5.7927532565734765"/>
    <n v="0.96599859177461878"/>
    <n v="1.9542410257504472"/>
    <n v="6.8785759578862571E-2"/>
    <n v="0.76578536382301698"/>
    <n v="5.7927532565734765"/>
  </r>
  <r>
    <x v="6"/>
    <n v="10"/>
    <n v="18"/>
    <x v="7"/>
    <n v="9"/>
    <n v="3.5814151134143062"/>
    <n v="-1.8738426127998653"/>
    <n v="1"/>
    <n v="3.5814151134143062"/>
    <n v="0"/>
    <n v="1.2773475143503463"/>
    <n v="-4.9219054968678844E-2"/>
    <n v="1"/>
    <n v="3.5814151134143062"/>
    <n v="0"/>
    <n v="1.2773475143503463"/>
    <n v="-4.9219054968678844E-2"/>
    <n v="0.96599859177461878"/>
    <n v="3.4596419561185563"/>
    <n v="0.12177315729574989"/>
    <n v="1.355689057364994"/>
    <n v="-4.9219054968678712E-2"/>
  </r>
  <r>
    <x v="20"/>
    <n v="1"/>
    <n v="8"/>
    <x v="1"/>
    <n v="1"/>
    <n v="29.063719233824315"/>
    <n v="4.2883448047044661"/>
    <n v="0.50114892526192667"/>
    <n v="14.565251658145442"/>
    <n v="14.498467575678873"/>
    <n v="19.693310232073024"/>
    <n v="19.095437842760941"/>
    <n v="0.4722090519824042"/>
    <n v="13.724151306486947"/>
    <n v="15.339567927337368"/>
    <n v="20.234423732309004"/>
    <n v="19.095437842760937"/>
    <n v="0.40056816286454167"/>
    <n v="11.64200061950385"/>
    <n v="17.421718614320465"/>
    <n v="21.573954555272707"/>
    <n v="19.095437842760937"/>
  </r>
  <r>
    <x v="9"/>
    <n v="9"/>
    <n v="17"/>
    <x v="3"/>
    <n v="7"/>
    <n v="0.80328583134705811"/>
    <n v="2.1624905269324026"/>
    <n v="1"/>
    <n v="0.80328583134705811"/>
    <n v="0"/>
    <n v="0.28649992460824175"/>
    <n v="2.5717405594287883"/>
    <n v="1"/>
    <n v="0.80328583134705811"/>
    <n v="0"/>
    <n v="0.28649992460824175"/>
    <n v="2.5717405594287883"/>
    <n v="1"/>
    <n v="0.80328583134705811"/>
    <n v="0"/>
    <n v="0.28649992460824175"/>
    <n v="2.5717405594287883"/>
  </r>
  <r>
    <x v="19"/>
    <n v="4"/>
    <n v="14"/>
    <x v="10"/>
    <n v="4"/>
    <n v="6.5313727694234398"/>
    <n v="2.3625297721364364"/>
    <n v="0.7566359530004696"/>
    <n v="4.9418714597940205"/>
    <n v="1.5895013096294193"/>
    <n v="3.3520691844795545"/>
    <n v="5.6900682569745964"/>
    <n v="0.80161223811068671"/>
    <n v="5.235628343632718"/>
    <n v="1.2957444257907218"/>
    <n v="3.1630836308307666"/>
    <n v="5.6900682569745964"/>
    <n v="0.72632339191350959"/>
    <n v="4.7438888237391659"/>
    <n v="1.7874839456842739"/>
    <n v="3.4794393335590845"/>
    <n v="5.6900682569745964"/>
  </r>
  <r>
    <x v="19"/>
    <n v="4"/>
    <n v="14"/>
    <x v="10"/>
    <n v="4"/>
    <n v="6.4583603984437223"/>
    <n v="2.3622196636750492"/>
    <n v="0.7566359530004696"/>
    <n v="4.8866276748969586"/>
    <n v="1.5717327235467637"/>
    <n v="3.3145973500755126"/>
    <n v="5.6525605358701725"/>
    <n v="0.80161223811068671"/>
    <n v="5.1771007335218986"/>
    <n v="1.2812596649218237"/>
    <n v="3.1277244125397439"/>
    <n v="5.6525605358701725"/>
    <n v="0.72632339191350959"/>
    <n v="4.6908582307975299"/>
    <n v="1.7675021676461924"/>
    <n v="3.4405436642424396"/>
    <n v="5.6525605358701725"/>
  </r>
  <r>
    <x v="9"/>
    <n v="9"/>
    <n v="16"/>
    <x v="3"/>
    <n v="7"/>
    <n v="-0.71356914405133065"/>
    <n v="4.2057992968232272"/>
    <n v="1"/>
    <n v="-0.71356914405133065"/>
    <n v="0"/>
    <n v="-0.2545015709173476"/>
    <n v="3.8422572250033959"/>
    <n v="1"/>
    <n v="-0.71356914405133065"/>
    <n v="0"/>
    <n v="-0.2545015709173476"/>
    <n v="3.8422572250033959"/>
    <n v="1"/>
    <n v="-0.71356914405133065"/>
    <n v="0"/>
    <n v="-0.2545015709173476"/>
    <n v="3.8422572250033959"/>
  </r>
  <r>
    <x v="7"/>
    <n v="3"/>
    <n v="13"/>
    <x v="4"/>
    <n v="3"/>
    <n v="10.596433576052194"/>
    <n v="3.5652435451842939"/>
    <n v="0.65268200277898314"/>
    <n v="6.9161014887322079"/>
    <n v="3.6803320873199858"/>
    <n v="6.1470288442912153"/>
    <n v="8.9638085591756056"/>
    <n v="0.54736497875674861"/>
    <n v="5.8001166392531065"/>
    <n v="4.7963169367990872"/>
    <n v="6.8649865373551"/>
    <n v="8.9638085591756038"/>
    <n v="0.52439677684260211"/>
    <n v="5.5567356133084989"/>
    <n v="5.0396979627436949"/>
    <n v="7.0215632865863036"/>
    <n v="8.9638085591756056"/>
  </r>
  <r>
    <x v="10"/>
    <n v="1"/>
    <n v="1"/>
    <x v="1"/>
    <n v="1"/>
    <n v="47.264690056718344"/>
    <n v="2.8517525884726642"/>
    <n v="0.50114892526192667"/>
    <n v="23.686648624762469"/>
    <n v="23.578041431955874"/>
    <n v="32.026121530463655"/>
    <n v="26.931694231668956"/>
    <n v="0.51646109579767174"/>
    <n v="24.410373619230075"/>
    <n v="22.854316437488269"/>
    <n v="31.560520292522867"/>
    <n v="26.931694231668956"/>
    <n v="0.51646109579767174"/>
    <n v="24.410373619230075"/>
    <n v="22.854316437488269"/>
    <n v="31.560520292522867"/>
    <n v="26.931694231668956"/>
  </r>
  <r>
    <x v="11"/>
    <n v="1"/>
    <n v="5"/>
    <x v="1"/>
    <n v="1"/>
    <n v="33.053435833006731"/>
    <n v="2.8827854378957536"/>
    <n v="0.50114892526192667"/>
    <n v="16.564693843925379"/>
    <n v="16.488741989081351"/>
    <n v="22.396705695455775"/>
    <n v="19.722519391737691"/>
    <n v="0.47179224098430234"/>
    <n v="15.594354563885085"/>
    <n v="17.459081269121647"/>
    <n v="23.0209637678769"/>
    <n v="19.722519391737691"/>
    <n v="0.47288879271661449"/>
    <n v="15.630599366206638"/>
    <n v="17.422836466800092"/>
    <n v="22.997646036751352"/>
    <n v="19.722519391737691"/>
  </r>
  <r>
    <x v="15"/>
    <n v="1"/>
    <n v="1"/>
    <x v="1"/>
    <n v="1"/>
    <n v="53.524640905579552"/>
    <n v="2.763005491057704"/>
    <n v="0.50114892526192667"/>
    <n v="26.823816264861751"/>
    <n v="26.700824640717801"/>
    <n v="36.267806949743395"/>
    <n v="30.032204293223316"/>
    <n v="0.51646109579767174"/>
    <n v="27.643394694272502"/>
    <n v="25.881246211307051"/>
    <n v="35.740539362966281"/>
    <n v="30.032204293223316"/>
    <n v="0.51646109579767174"/>
    <n v="27.643394694272502"/>
    <n v="25.881246211307051"/>
    <n v="35.740539362966281"/>
    <n v="30.032204293223316"/>
  </r>
  <r>
    <x v="0"/>
    <n v="13"/>
    <n v="18"/>
    <x v="7"/>
    <n v="9"/>
    <n v="-1.2163692787511795"/>
    <n v="9.3081591355016771E-2"/>
    <n v="1"/>
    <n v="-1.2163692787511795"/>
    <n v="0"/>
    <n v="-0.43383026695939564"/>
    <n v="-0.52662206509034659"/>
    <n v="1"/>
    <n v="-1.2163692787511795"/>
    <n v="0"/>
    <n v="-0.43383026695939564"/>
    <n v="-0.52662206509034659"/>
    <n v="0.51604366901891952"/>
    <n v="-0.62769966548865552"/>
    <n v="-0.58866961326252398"/>
    <n v="-0.81254497595570785"/>
    <n v="-0.52662206509034659"/>
  </r>
  <r>
    <x v="6"/>
    <n v="5"/>
    <n v="16"/>
    <x v="12"/>
    <n v="5"/>
    <n v="0.50712836013982576"/>
    <n v="4.4395919333316565"/>
    <n v="0.93067271390499695"/>
    <n v="0.47197052722952232"/>
    <n v="3.5157832910303444E-2"/>
    <n v="0.20349084115198487"/>
    <n v="4.697958618972093"/>
    <n v="1"/>
    <n v="0.50712836013982576"/>
    <n v="0"/>
    <n v="0.18087240092747026"/>
    <n v="4.6979586189720939"/>
    <n v="0.96599859177461878"/>
    <n v="0.48988528174404339"/>
    <n v="1.7243078395782374E-2"/>
    <n v="0.19196556298261289"/>
    <n v="4.697958618972093"/>
  </r>
  <r>
    <x v="6"/>
    <n v="5"/>
    <n v="16"/>
    <x v="12"/>
    <n v="5"/>
    <n v="0.52136343323608803"/>
    <n v="4.3399923663289579"/>
    <n v="0.93067271390499695"/>
    <n v="0.48521872134065674"/>
    <n v="3.6144711895431281E-2"/>
    <n v="0.2092028210487899"/>
    <n v="4.6056113946597472"/>
    <n v="1"/>
    <n v="0.52136343323608803"/>
    <n v="0"/>
    <n v="0.18594948209798315"/>
    <n v="4.6056113946597481"/>
    <n v="0.96599859177461878"/>
    <n v="0.50363634230884147"/>
    <n v="1.7727090927246558E-2"/>
    <n v="0.19735402877511796"/>
    <n v="4.6056113946597472"/>
  </r>
  <r>
    <x v="6"/>
    <n v="5"/>
    <n v="16"/>
    <x v="12"/>
    <n v="5"/>
    <n v="1.8193962111680655"/>
    <n v="4.4778447820795044"/>
    <n v="0.93067271390499695"/>
    <n v="1.6932624095162525"/>
    <n v="0.12613380165181298"/>
    <n v="0.73005277262987955"/>
    <n v="5.4047725697832982"/>
    <n v="1"/>
    <n v="1.8193962111680655"/>
    <n v="0"/>
    <n v="0.64890585267520218"/>
    <n v="5.4047725697832991"/>
    <n v="0.96599859177461878"/>
    <n v="1.7575341778684281"/>
    <n v="6.1862033299637353E-2"/>
    <n v="0.68870417317819088"/>
    <n v="5.4047725697832991"/>
  </r>
  <r>
    <x v="12"/>
    <n v="2"/>
    <n v="11"/>
    <x v="2"/>
    <n v="2"/>
    <n v="16.363759799888172"/>
    <n v="3.2638583978913487"/>
    <n v="0.52716003555131441"/>
    <n v="8.6263201978622188"/>
    <n v="7.7374396020259528"/>
    <n v="10.814102963795492"/>
    <n v="11.600703103140376"/>
    <n v="0.64362575081817364"/>
    <n v="10.532137187411271"/>
    <n v="5.8316226124769006"/>
    <n v="9.5880146617390043"/>
    <n v="11.600703103140376"/>
    <n v="0.55294675369731494"/>
    <n v="9.0482878596307881"/>
    <n v="7.3154719402573836"/>
    <n v="10.5426342882733"/>
    <n v="11.600703103140376"/>
  </r>
  <r>
    <x v="0"/>
    <n v="11"/>
    <n v="21"/>
    <x v="0"/>
    <n v="10"/>
    <n v="-4.989771527129804"/>
    <n v="4.4795642985479445"/>
    <n v="8.9477567070123984E-2"/>
    <n v="-0.44647261648335201"/>
    <n v="-4.5432989106464516"/>
    <n v="-4.7025378340414044"/>
    <n v="1.9374253986211234"/>
    <n v="1"/>
    <n v="-4.989771527129804"/>
    <n v="0"/>
    <n v="-1.7796519128661157"/>
    <n v="1.9374253986211234"/>
    <n v="0.51604366901891952"/>
    <n v="-2.5749400064262011"/>
    <n v="-2.4148315207036029"/>
    <n v="-3.3332096233955717"/>
    <n v="1.9374253986211234"/>
  </r>
  <r>
    <x v="6"/>
    <n v="10"/>
    <n v="17"/>
    <x v="3"/>
    <n v="7"/>
    <n v="0.847242940339063"/>
    <n v="1.9004271836781579"/>
    <n v="1"/>
    <n v="0.847242940339063"/>
    <n v="0"/>
    <n v="0.30217766710133021"/>
    <n v="2.3320720444927003"/>
    <n v="1"/>
    <n v="0.847242940339063"/>
    <n v="0"/>
    <n v="0.30217766710133021"/>
    <n v="2.3320720444927003"/>
    <n v="0.96599859177461878"/>
    <n v="0.81843548725852222"/>
    <n v="2.8807453080540779E-2"/>
    <n v="0.32071065396616527"/>
    <n v="2.3320720444927003"/>
  </r>
  <r>
    <x v="6"/>
    <n v="9"/>
    <n v="16"/>
    <x v="3"/>
    <n v="7"/>
    <n v="0.40809479666173543"/>
    <n v="4.3575464492139107"/>
    <n v="1"/>
    <n v="0.40809479666173543"/>
    <n v="0"/>
    <n v="0.14555109017737455"/>
    <n v="4.5654585052691647"/>
    <n v="1"/>
    <n v="0.40809479666173543"/>
    <n v="0"/>
    <n v="0.14555109017737455"/>
    <n v="4.5654585052691647"/>
    <n v="0.96599859177461878"/>
    <n v="0.39421899888578582"/>
    <n v="1.3875797775949605E-2"/>
    <n v="0.15447794591855396"/>
    <n v="4.5654585052691647"/>
  </r>
  <r>
    <x v="12"/>
    <n v="2"/>
    <n v="11"/>
    <x v="2"/>
    <n v="2"/>
    <n v="16.967190138945568"/>
    <n v="3.2394410000956171"/>
    <n v="0.52716003555131441"/>
    <n v="8.9444245568524572"/>
    <n v="8.0227655820931112"/>
    <n v="11.212884044540107"/>
    <n v="11.883715360184215"/>
    <n v="0.64362575081817364"/>
    <n v="10.920520492453553"/>
    <n v="6.0466696464920151"/>
    <n v="9.9415824853304997"/>
    <n v="11.883715360184215"/>
    <n v="0.55294675369731494"/>
    <n v="9.3819527066950457"/>
    <n v="7.5852374322505227"/>
    <n v="10.931404684620377"/>
    <n v="11.883715360184215"/>
  </r>
  <r>
    <x v="0"/>
    <n v="11"/>
    <n v="21"/>
    <x v="0"/>
    <n v="10"/>
    <n v="-4.9797223776726911"/>
    <n v="4.2709796253282457"/>
    <n v="8.9477567070123984E-2"/>
    <n v="-0.44557344303880547"/>
    <n v="-4.5341489346338859"/>
    <n v="-4.6930671588281063"/>
    <n v="1.7339604655753393"/>
    <n v="1"/>
    <n v="-4.9797223776726911"/>
    <n v="0"/>
    <n v="-1.7760677832207419"/>
    <n v="1.7339604655753398"/>
    <n v="0.51604366901891952"/>
    <n v="-2.5697542064698333"/>
    <n v="-2.4099681712028578"/>
    <n v="-3.3264967064823887"/>
    <n v="1.7339604655753398"/>
  </r>
  <r>
    <x v="0"/>
    <n v="8"/>
    <n v="18"/>
    <x v="3"/>
    <n v="7"/>
    <n v="-2.3522312526875573"/>
    <n v="3.6239860420255972"/>
    <n v="1"/>
    <n v="-2.3522312526875573"/>
    <n v="0"/>
    <n v="-0.83894679858354415"/>
    <n v="2.4255947857188671"/>
    <n v="1"/>
    <n v="-2.3522312526875573"/>
    <n v="0"/>
    <n v="-0.83894679858354415"/>
    <n v="2.4255947857188671"/>
    <n v="0.51604366901891952"/>
    <n v="-1.2138540460178562"/>
    <n v="-1.1383772066697011"/>
    <n v="-1.5713103907224297"/>
    <n v="2.4255947857188676"/>
  </r>
  <r>
    <x v="0"/>
    <n v="14"/>
    <n v="23"/>
    <x v="8"/>
    <n v="12"/>
    <n v="-1.4888954838723705"/>
    <n v="-3.9654852488717238"/>
    <n v="0.23671511404263634"/>
    <n v="-0.35244406426241437"/>
    <n v="-1.1364514196099562"/>
    <n v="-1.262154119569789"/>
    <n v="-4.7240328310401809"/>
    <n v="-0.74908632505220341"/>
    <n v="1.1153112464007762"/>
    <n v="-2.6042067302731464"/>
    <n v="-2.2064198211318455"/>
    <n v="-4.72403283104018"/>
    <n v="0.51604366901891952"/>
    <n v="-0.76833508828319752"/>
    <n v="-0.72056039558917295"/>
    <n v="-0.99459478817625824"/>
    <n v="-4.72403283104018"/>
  </r>
  <r>
    <x v="4"/>
    <n v="2"/>
    <n v="10"/>
    <x v="2"/>
    <n v="2"/>
    <n v="23.168357448527125"/>
    <n v="2.5957778880450295"/>
    <n v="0.52716003555131441"/>
    <n v="12.21343213623112"/>
    <n v="10.954925312296005"/>
    <n v="15.310968018004196"/>
    <n v="14.399360957346143"/>
    <n v="0.46627992721572109"/>
    <n v="10.802940024807038"/>
    <n v="12.365417423720087"/>
    <n v="16.218394012967764"/>
    <n v="14.399360957346143"/>
    <n v="0.51109562164818878"/>
    <n v="11.841246052722417"/>
    <n v="11.327111395804708"/>
    <n v="15.550410212968686"/>
    <n v="14.399360957346143"/>
  </r>
  <r>
    <x v="4"/>
    <n v="2"/>
    <n v="10"/>
    <x v="2"/>
    <n v="2"/>
    <n v="23.168357448527125"/>
    <n v="2.5957778880450295"/>
    <n v="0.52716003555131441"/>
    <n v="12.21343213623112"/>
    <n v="10.954925312296005"/>
    <n v="15.310968018004196"/>
    <n v="14.399360957346143"/>
    <n v="0.46627992721572109"/>
    <n v="10.802940024807038"/>
    <n v="12.365417423720087"/>
    <n v="16.218394012967764"/>
    <n v="14.399360957346143"/>
    <n v="0.51109562164818878"/>
    <n v="11.841246052722417"/>
    <n v="11.327111395804708"/>
    <n v="15.550410212968686"/>
    <n v="14.399360957346143"/>
  </r>
  <r>
    <x v="6"/>
    <n v="7"/>
    <n v="19"/>
    <x v="5"/>
    <n v="6"/>
    <n v="2.6354911082517174"/>
    <n v="4.801857644001065"/>
    <n v="1"/>
    <n v="2.6354911082517174"/>
    <n v="0"/>
    <n v="0.93997425866905748"/>
    <n v="6.144561298922067"/>
    <n v="1"/>
    <n v="2.6354911082517174"/>
    <n v="0"/>
    <n v="0.93997425866905748"/>
    <n v="6.144561298922067"/>
    <n v="0.96599859177461878"/>
    <n v="2.5458806992056884"/>
    <n v="8.9610409046029016E-2"/>
    <n v="0.99762421922472977"/>
    <n v="6.1445612989220679"/>
  </r>
  <r>
    <x v="5"/>
    <n v="1"/>
    <n v="3"/>
    <x v="1"/>
    <n v="1"/>
    <n v="34.502197712483586"/>
    <n v="2.9542421962853158"/>
    <n v="0.50114892526192667"/>
    <n v="17.290739302785653"/>
    <n v="17.211458409697933"/>
    <n v="23.378373489429464"/>
    <n v="20.532076864864329"/>
    <n v="0.50129966934689707"/>
    <n v="17.295940305009289"/>
    <n v="17.206257407474297"/>
    <n v="23.375027476658907"/>
    <n v="20.532076864864329"/>
    <n v="0.50129966934689707"/>
    <n v="17.295940305009289"/>
    <n v="17.206257407474297"/>
    <n v="23.375027476658907"/>
    <n v="20.532076864864329"/>
  </r>
  <r>
    <x v="11"/>
    <n v="1"/>
    <n v="1"/>
    <x v="1"/>
    <n v="1"/>
    <n v="29.81013136022435"/>
    <n v="2.5682398841615002"/>
    <n v="0.50114892526192667"/>
    <n v="14.939315293093289"/>
    <n v="14.870816067131061"/>
    <n v="20.199072259565714"/>
    <n v="17.755607508255"/>
    <n v="0.51646109579767174"/>
    <n v="15.395773108174007"/>
    <n v="14.414358252050343"/>
    <n v="19.905414688811685"/>
    <n v="17.755607508254997"/>
    <n v="0.47288879271661449"/>
    <n v="14.096877029660181"/>
    <n v="15.713254330564169"/>
    <n v="20.74104649196277"/>
    <n v="17.755607508254997"/>
  </r>
  <r>
    <x v="11"/>
    <n v="1"/>
    <n v="1"/>
    <x v="1"/>
    <n v="1"/>
    <n v="32.132183924376911"/>
    <n v="2.2862941150716325"/>
    <n v="0.50114892526192667"/>
    <n v="16.103009440020045"/>
    <n v="16.029174484356865"/>
    <n v="21.772473831234414"/>
    <n v="18.656677859023937"/>
    <n v="0.51646109579767174"/>
    <n v="16.595022919956033"/>
    <n v="15.537161004420877"/>
    <n v="21.455941879052396"/>
    <n v="18.656677859023937"/>
    <n v="0.47288879271661449"/>
    <n v="15.194949663346804"/>
    <n v="16.937234261030106"/>
    <n v="22.356665007959378"/>
    <n v="18.656677859023937"/>
  </r>
  <r>
    <x v="11"/>
    <n v="1"/>
    <n v="1"/>
    <x v="1"/>
    <n v="1"/>
    <n v="32.132183924376911"/>
    <n v="2.2862941150716325"/>
    <n v="0.50114892526192667"/>
    <n v="16.103009440020045"/>
    <n v="16.029174484356865"/>
    <n v="21.772473831234414"/>
    <n v="18.656677859023937"/>
    <n v="0.51646109579767174"/>
    <n v="16.595022919956033"/>
    <n v="15.537161004420877"/>
    <n v="21.455941879052396"/>
    <n v="18.656677859023937"/>
    <n v="0.47288879271661449"/>
    <n v="15.194949663346804"/>
    <n v="16.937234261030106"/>
    <n v="22.356665007959378"/>
    <n v="18.656677859023937"/>
  </r>
  <r>
    <x v="15"/>
    <n v="1"/>
    <n v="1"/>
    <x v="1"/>
    <n v="1"/>
    <n v="57.561443249027491"/>
    <n v="2.7235775549639367"/>
    <n v="0.50114892526192667"/>
    <n v="28.846855420775512"/>
    <n v="28.714587828251979"/>
    <n v="39.00310728262577"/>
    <n v="32.04940604704597"/>
    <n v="0.51646109579767174"/>
    <n v="29.728246056088231"/>
    <n v="27.833197192939259"/>
    <n v="38.436073431303683"/>
    <n v="32.049406047045977"/>
    <n v="0.51646109579767174"/>
    <n v="29.728246056088231"/>
    <n v="27.833197192939259"/>
    <n v="38.436073431303683"/>
    <n v="32.049406047045977"/>
  </r>
  <r>
    <x v="12"/>
    <n v="2"/>
    <n v="11"/>
    <x v="2"/>
    <n v="2"/>
    <n v="18.842753090284234"/>
    <n v="2.9893683779019011"/>
    <n v="0.52716003555131441"/>
    <n v="9.9331463889588765"/>
    <n v="8.909606701325357"/>
    <n v="12.45236269241143"/>
    <n v="12.589185794809008"/>
    <n v="0.64362575081817364"/>
    <n v="12.127681105215652"/>
    <n v="6.7150719850685814"/>
    <n v="11.040530728054796"/>
    <n v="12.589185794809008"/>
    <n v="0.55294675369731494"/>
    <n v="10.419039151992717"/>
    <n v="8.4237139382915167"/>
    <n v="12.139768442241239"/>
    <n v="12.58918579480901"/>
  </r>
  <r>
    <x v="12"/>
    <n v="2"/>
    <n v="11"/>
    <x v="2"/>
    <n v="2"/>
    <n v="18.842753090284234"/>
    <n v="2.9893683779019011"/>
    <n v="0.52716003555131441"/>
    <n v="9.9331463889588765"/>
    <n v="8.909606701325357"/>
    <n v="12.45236269241143"/>
    <n v="12.589185794809008"/>
    <n v="0.64362575081817364"/>
    <n v="12.127681105215652"/>
    <n v="6.7150719850685814"/>
    <n v="11.040530728054796"/>
    <n v="12.589185794809008"/>
    <n v="0.55294675369731494"/>
    <n v="10.419039151992717"/>
    <n v="8.4237139382915167"/>
    <n v="12.139768442241239"/>
    <n v="12.58918579480901"/>
  </r>
  <r>
    <x v="5"/>
    <n v="1"/>
    <n v="3"/>
    <x v="1"/>
    <n v="1"/>
    <n v="34.494581697007305"/>
    <n v="2.9542421962852741"/>
    <n v="0.50114892526192667"/>
    <n v="17.286922544814939"/>
    <n v="17.207659152192367"/>
    <n v="23.373212947026062"/>
    <n v="20.528196733459588"/>
    <n v="0.50129966934689707"/>
    <n v="17.29212239896929"/>
    <n v="17.202459298038015"/>
    <n v="23.369867672854401"/>
    <n v="20.528196733459588"/>
    <n v="0.50129966934689707"/>
    <n v="17.29212239896929"/>
    <n v="17.202459298038015"/>
    <n v="23.369867672854401"/>
    <n v="20.528196733459588"/>
  </r>
  <r>
    <x v="11"/>
    <n v="1"/>
    <n v="1"/>
    <x v="1"/>
    <n v="1"/>
    <n v="29.632603579393969"/>
    <n v="3.3661732987145827"/>
    <n v="0.50114892526192667"/>
    <n v="14.850347436526009"/>
    <n v="14.78225614286796"/>
    <n v="20.078781059579327"/>
    <n v="18.463095844308427"/>
    <n v="0.51646109579767174"/>
    <n v="15.304086915951819"/>
    <n v="14.32851666344215"/>
    <n v="19.786872302885527"/>
    <n v="18.463095844308427"/>
    <n v="0.47288879271661449"/>
    <n v="14.012926131709643"/>
    <n v="15.619677447684326"/>
    <n v="20.617527681819887"/>
    <n v="18.463095844308427"/>
  </r>
  <r>
    <x v="8"/>
    <n v="15"/>
    <n v="24"/>
    <x v="6"/>
    <n v="11"/>
    <n v="4.3615623173769213"/>
    <n v="-4.8373225278318106"/>
    <n v="1"/>
    <n v="4.3615623173769213"/>
    <n v="0"/>
    <n v="1.5555948161156528"/>
    <n v="-2.6152373739977905"/>
    <n v="1"/>
    <n v="4.3615623173769213"/>
    <n v="0"/>
    <n v="1.5555948161156528"/>
    <n v="-2.6152373739977905"/>
    <n v="0.56272841873694912"/>
    <n v="2.4543750660801784"/>
    <n v="1.9071872512967429"/>
    <n v="2.7825646623648992"/>
    <n v="-2.615237373997791"/>
  </r>
  <r>
    <x v="0"/>
    <n v="16"/>
    <n v="26"/>
    <x v="11"/>
    <n v="13"/>
    <n v="-2.5345214209189701"/>
    <n v="-4.2368633196595713"/>
    <n v="1"/>
    <n v="-2.5345214209189701"/>
    <n v="0"/>
    <n v="-0.9039624099849598"/>
    <n v="-5.528125947975159"/>
    <n v="1"/>
    <n v="-2.5345214209189701"/>
    <n v="0"/>
    <n v="-0.9039624099849598"/>
    <n v="-5.528125947975159"/>
    <n v="0.51604366901891952"/>
    <n v="-1.3079237332580707"/>
    <n v="-1.2265976876608995"/>
    <n v="-1.6930817663647231"/>
    <n v="-5.528125947975159"/>
  </r>
  <r>
    <x v="2"/>
    <n v="1"/>
    <n v="1"/>
    <x v="1"/>
    <n v="1"/>
    <n v="37.43538734277206"/>
    <n v="2.8700693541318509"/>
    <n v="0.50114892526192667"/>
    <n v="18.76070413359415"/>
    <n v="18.67468320917791"/>
    <n v="25.3658759454656"/>
    <n v="21.942276143653931"/>
    <n v="0.51646109579767174"/>
    <n v="19.33392116865835"/>
    <n v="18.10146617411371"/>
    <n v="24.997102498127397"/>
    <n v="21.942276143653935"/>
    <n v="0.51646109579767174"/>
    <n v="19.33392116865835"/>
    <n v="18.10146617411371"/>
    <n v="24.997102498127397"/>
    <n v="21.942276143653935"/>
  </r>
  <r>
    <x v="11"/>
    <n v="1"/>
    <n v="2"/>
    <x v="1"/>
    <n v="1"/>
    <n v="30.600051515481876"/>
    <n v="3.3646841921636015"/>
    <n v="0.50114892526192667"/>
    <n v="15.335182929943333"/>
    <n v="15.264868585538544"/>
    <n v="20.734314929332132"/>
    <n v="18.954492437756151"/>
    <n v="0.43119743898267082"/>
    <n v="13.194663846213579"/>
    <n v="17.405387669268297"/>
    <n v="22.111396476658832"/>
    <n v="18.954492437756151"/>
    <n v="0.47288879271661449"/>
    <n v="14.470421418222434"/>
    <n v="16.129630097259444"/>
    <n v="21.290650600282657"/>
    <n v="18.954492437756155"/>
  </r>
  <r>
    <x v="2"/>
    <n v="1"/>
    <n v="1"/>
    <x v="1"/>
    <n v="1"/>
    <n v="37.211616654277414"/>
    <n v="2.5884609053530783"/>
    <n v="0.50114892526192667"/>
    <n v="18.648561693549937"/>
    <n v="18.563054960727477"/>
    <n v="25.214250974348996"/>
    <n v="21.546663242207792"/>
    <n v="0.51646109579767174"/>
    <n v="19.218352313671005"/>
    <n v="17.993264340606409"/>
    <n v="24.847681876800308"/>
    <n v="21.546663242207792"/>
    <n v="0.51646109579767174"/>
    <n v="19.218352313671005"/>
    <n v="17.993264340606409"/>
    <n v="24.847681876800308"/>
    <n v="21.546663242207792"/>
  </r>
  <r>
    <x v="21"/>
    <m/>
    <n v="1"/>
    <x v="1"/>
    <n v="1"/>
    <n v="118.6414228440394"/>
    <n v="3.1068786477501535"/>
    <n v="0.50114892526192667"/>
    <n v="59.457021549836142"/>
    <n v="59.184401294203255"/>
    <n v="80.390342600167813"/>
    <n v="63.551124344102902"/>
    <n v="0.51646109579767174"/>
    <n v="61.273679249027509"/>
    <n v="57.367743595011888"/>
    <n v="79.221614035970035"/>
    <n v="63.551124344102902"/>
    <n v="0.51600000000000001"/>
    <n v="61.218974187524331"/>
    <n v="57.422448656515066"/>
    <n v="79.25680799023749"/>
    <n v="63.55112434410290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6">
  <r>
    <x v="0"/>
    <n v="10"/>
    <n v="10"/>
    <n v="-5.0972957967574315"/>
    <n v="6.7326244482290782"/>
    <n v="8.9477567070123984E-2"/>
    <n v="-0.45609362653062413"/>
    <n v="-4.6412021702268076"/>
    <n v="-4.8038725230652197"/>
    <n v="4.1357051586550693"/>
    <n v="1"/>
    <n v="-5.0972957967574315"/>
    <n v="0"/>
    <n v="-1.8180015188715053"/>
    <n v="4.1357051586550693"/>
  </r>
  <r>
    <x v="1"/>
    <n v="1"/>
    <n v="1"/>
    <n v="37.506026810106732"/>
    <n v="4.1039609861346591"/>
    <n v="0.50114892526192667"/>
    <n v="18.796105026729997"/>
    <n v="18.709921783376736"/>
    <n v="25.413740602210254"/>
    <n v="23.212156465079737"/>
    <n v="0.32892727374667907"/>
    <n v="12.336755147718261"/>
    <n v="25.169271662388471"/>
    <n v="29.569298753373666"/>
    <n v="23.212156465079737"/>
  </r>
  <r>
    <x v="2"/>
    <n v="1"/>
    <n v="1"/>
    <n v="37.788106992037527"/>
    <n v="3.2664548438781722"/>
    <n v="0.50114892526192667"/>
    <n v="18.937469206742303"/>
    <n v="18.850637785295223"/>
    <n v="25.604875552571933"/>
    <n v="22.518361713111531"/>
    <n v="0.51646109579767174"/>
    <n v="19.516087145227363"/>
    <n v="18.272019846810164"/>
    <n v="25.232627488026957"/>
    <n v="22.518361713111531"/>
  </r>
  <r>
    <x v="1"/>
    <n v="1"/>
    <n v="1"/>
    <n v="35.603813024788877"/>
    <n v="4.2082785046407096"/>
    <n v="0.50114892526192667"/>
    <n v="17.842812632599532"/>
    <n v="17.761000392189345"/>
    <n v="24.124817945732293"/>
    <n v="22.347353126379897"/>
    <n v="0.32892727374667907"/>
    <n v="11.711065153230308"/>
    <n v="23.892747871558569"/>
    <n v="28.069616369109688"/>
    <n v="22.3473531263799"/>
  </r>
  <r>
    <x v="3"/>
    <n v="2"/>
    <n v="2"/>
    <n v="22.396965191968501"/>
    <n v="2.9918189868377238"/>
    <n v="0.52716003555131441"/>
    <n v="11.806784966839666"/>
    <n v="10.590180225128835"/>
    <n v="14.80118815140187"/>
    <n v="14.402400843189916"/>
    <n v="0.46627992721572109"/>
    <n v="10.443255299564111"/>
    <n v="11.95370989240439"/>
    <n v="15.678401327546926"/>
    <n v="14.402400843189916"/>
  </r>
  <r>
    <x v="3"/>
    <n v="2"/>
    <n v="2"/>
    <n v="24.523171162406801"/>
    <n v="2.9918189868377469"/>
    <n v="0.52716003555131441"/>
    <n v="12.927635781805337"/>
    <n v="11.595535380601463"/>
    <n v="16.206305958540156"/>
    <n v="15.485638998949138"/>
    <n v="0.46627992721572109"/>
    <n v="11.434662464705713"/>
    <n v="13.088508697701087"/>
    <n v="17.166795412363026"/>
    <n v="15.485638998949138"/>
  </r>
  <r>
    <x v="0"/>
    <n v="10"/>
    <n v="10"/>
    <n v="-4.1404494884891845"/>
    <n v="6.5445811106712011"/>
    <n v="8.9477567070123984E-2"/>
    <n v="-0.37047734680675154"/>
    <n v="-3.769972141682433"/>
    <n v="-3.9021065921945288"/>
    <n v="4.4351463097706159"/>
    <n v="1"/>
    <n v="-4.1404494884891845"/>
    <n v="0"/>
    <n v="-1.4767327145645524"/>
    <n v="4.4351463097706159"/>
  </r>
  <r>
    <x v="4"/>
    <n v="1"/>
    <n v="1"/>
    <n v="34.49482478682252"/>
    <n v="2.9542421962852798"/>
    <n v="0.50114892526192667"/>
    <n v="17.287044369014573"/>
    <n v="17.207780417807946"/>
    <n v="23.373377662460683"/>
    <n v="20.528320580427749"/>
    <n v="0.50129966934689707"/>
    <n v="17.292244259813277"/>
    <n v="17.202580527009243"/>
    <n v="23.370032364714245"/>
    <n v="20.528320580427749"/>
  </r>
  <r>
    <x v="5"/>
    <n v="7"/>
    <n v="7"/>
    <n v="0.9711722958394271"/>
    <n v="2.6366534681862079"/>
    <n v="1"/>
    <n v="0.9711722958394271"/>
    <n v="0"/>
    <n v="0.34637831103409006"/>
    <n v="3.131436617747521"/>
    <n v="1"/>
    <n v="0.9711722958394271"/>
    <n v="0"/>
    <n v="0.34637831103409006"/>
    <n v="3.131436617747521"/>
  </r>
  <r>
    <x v="5"/>
    <n v="7"/>
    <n v="7"/>
    <n v="0.6868798541647595"/>
    <n v="2.7989964143513251"/>
    <n v="1"/>
    <n v="0.6868798541647595"/>
    <n v="0"/>
    <n v="0.24498256878640309"/>
    <n v="3.148941093652645"/>
    <n v="1"/>
    <n v="0.6868798541647595"/>
    <n v="0"/>
    <n v="0.24498256878640309"/>
    <n v="3.148941093652645"/>
  </r>
  <r>
    <x v="3"/>
    <n v="2"/>
    <n v="2"/>
    <n v="22.872039338489426"/>
    <n v="2.9918189868377878"/>
    <n v="0.52716003555131441"/>
    <n v="12.057225070809148"/>
    <n v="10.814814267680278"/>
    <n v="15.115144161435069"/>
    <n v="14.644436868617996"/>
    <n v="0.46627992721572109"/>
    <n v="10.664772838025959"/>
    <n v="12.207266500463467"/>
    <n v="16.010964380873805"/>
    <n v="14.644436868617994"/>
  </r>
  <r>
    <x v="3"/>
    <n v="2"/>
    <n v="2"/>
    <n v="22.872039338489277"/>
    <n v="2.9918189868377802"/>
    <n v="0.52716003555131441"/>
    <n v="12.05722507080907"/>
    <n v="10.814814267680207"/>
    <n v="15.115144161434969"/>
    <n v="14.644436868617912"/>
    <n v="0.46627992721572109"/>
    <n v="10.66477283802589"/>
    <n v="12.207266500463387"/>
    <n v="16.010964380873702"/>
    <n v="14.644436868617911"/>
  </r>
  <r>
    <x v="6"/>
    <n v="2"/>
    <n v="2"/>
    <n v="21.304237920209015"/>
    <n v="2.9893683779019011"/>
    <n v="0.52716003555131441"/>
    <n v="11.230742819411045"/>
    <n v="10.07349510079797"/>
    <n v="14.079051834769114"/>
    <n v="13.843238471110787"/>
    <n v="0.64362575081817364"/>
    <n v="13.711956127003534"/>
    <n v="7.5922817932054816"/>
    <n v="12.482788065462561"/>
    <n v="13.843238471110789"/>
  </r>
  <r>
    <x v="6"/>
    <n v="2"/>
    <n v="2"/>
    <n v="20.74852590980958"/>
    <n v="2.9519338897373846"/>
    <n v="0.52716003555131441"/>
    <n v="10.937793656252586"/>
    <n v="9.8107322535569939"/>
    <n v="13.711805738996041"/>
    <n v="13.522685385008071"/>
    <n v="0.64362575081817364"/>
    <n v="13.354285567071519"/>
    <n v="7.3942403427380601"/>
    <n v="12.157179833089788"/>
    <n v="13.522685385008071"/>
  </r>
  <r>
    <x v="7"/>
    <n v="3"/>
    <n v="3"/>
    <n v="9.8092755156435576"/>
    <n v="3.4184332682727638"/>
    <n v="0.65268200277898314"/>
    <n v="6.4023375893610801"/>
    <n v="3.4069379262824775"/>
    <n v="5.6903956509039997"/>
    <n v="8.4159648652276875"/>
    <n v="0.54736497875674861"/>
    <n v="5.3692538842393303"/>
    <n v="4.4400216314042273"/>
    <n v="6.355019721757027"/>
    <n v="8.4159648652276875"/>
  </r>
  <r>
    <x v="8"/>
    <n v="6"/>
    <n v="6"/>
    <n v="2.4041955799411294"/>
    <n v="2.3882340844604015"/>
    <n v="1"/>
    <n v="2.4041955799411294"/>
    <n v="0"/>
    <n v="0.85748039554180322"/>
    <n v="3.6130996065730088"/>
    <n v="1"/>
    <n v="2.4041955799411294"/>
    <n v="0"/>
    <n v="0.85748039554180322"/>
    <n v="3.6130996065730088"/>
  </r>
  <r>
    <x v="9"/>
    <n v="11"/>
    <n v="11"/>
    <n v="-0.71539676376724015"/>
    <n v="-4.43808608325243"/>
    <n v="1"/>
    <n v="-0.71539676376724015"/>
    <n v="0"/>
    <n v="-0.25515340976522388"/>
    <n v="-4.8025592724889261"/>
    <n v="1"/>
    <n v="-0.71539676376724015"/>
    <n v="0"/>
    <n v="-0.25515340976522388"/>
    <n v="-4.8025592724889261"/>
  </r>
  <r>
    <x v="10"/>
    <n v="9"/>
    <n v="9"/>
    <n v="1.9914259644912786"/>
    <n v="-2.6970326122764394"/>
    <n v="1"/>
    <n v="1.9914259644912786"/>
    <n v="0"/>
    <n v="0.71026198449545941"/>
    <n v="-1.6824608261470677"/>
    <n v="1"/>
    <n v="1.9914259644912786"/>
    <n v="0"/>
    <n v="0.71026198449545941"/>
    <n v="-1.6824608261470677"/>
  </r>
  <r>
    <x v="10"/>
    <n v="9"/>
    <n v="9"/>
    <n v="2.3836749079105655"/>
    <n v="-1.8738426127998662"/>
    <n v="1"/>
    <n v="2.3836749079105655"/>
    <n v="0"/>
    <n v="0.85016149265538221"/>
    <n v="-0.65943175746667038"/>
    <n v="1"/>
    <n v="2.3836749079105655"/>
    <n v="0"/>
    <n v="0.85016149265538221"/>
    <n v="-0.65943175746667038"/>
  </r>
  <r>
    <x v="11"/>
    <n v="12"/>
    <n v="12"/>
    <n v="0.52813930046538748"/>
    <n v="-1.8039035748584418"/>
    <n v="0.23671511404263634"/>
    <n v="0.12501855474006238"/>
    <n v="0.40312074572532508"/>
    <n v="0.44770986345891572"/>
    <n v="-1.5348324454503408"/>
    <n v="1"/>
    <n v="0.52813930046538748"/>
    <n v="0"/>
    <n v="0.18836616290398508"/>
    <n v="-1.5348324454503408"/>
  </r>
  <r>
    <x v="11"/>
    <n v="12"/>
    <n v="12"/>
    <n v="0.52813930046538748"/>
    <n v="-1.7970814859410269"/>
    <n v="0.23671511404263634"/>
    <n v="0.12501855474006238"/>
    <n v="0.40312074572532508"/>
    <n v="0.44770986345891572"/>
    <n v="-1.5280103565329259"/>
    <n v="1"/>
    <n v="0.52813930046538748"/>
    <n v="0"/>
    <n v="0.18836616290398508"/>
    <n v="-1.5280103565329259"/>
  </r>
  <r>
    <x v="10"/>
    <n v="9"/>
    <n v="9"/>
    <n v="0.66284563568075572"/>
    <n v="0.56839053383431026"/>
    <n v="1"/>
    <n v="0.66284563568075572"/>
    <n v="0"/>
    <n v="0.23641052442189833"/>
    <n v="0.9060904998445849"/>
    <n v="1"/>
    <n v="0.66284563568075572"/>
    <n v="0"/>
    <n v="0.23641052442189833"/>
    <n v="0.9060904998445849"/>
  </r>
  <r>
    <x v="10"/>
    <n v="8"/>
    <n v="8"/>
    <n v="-1.5681758438707238"/>
    <n v="2.3833299938140233"/>
    <n v="1"/>
    <n v="-1.5681758438707238"/>
    <n v="0"/>
    <n v="-0.55930559647493228"/>
    <n v="1.5843914466372055"/>
    <n v="1"/>
    <n v="-1.5681758438707238"/>
    <n v="0"/>
    <n v="-0.55930559647493228"/>
    <n v="1.5843914466372055"/>
  </r>
  <r>
    <x v="11"/>
    <n v="11"/>
    <n v="11"/>
    <n v="3.6685623173769222"/>
    <n v="-4.8373225278318106"/>
    <n v="1"/>
    <n v="3.6685623173769222"/>
    <n v="0"/>
    <n v="1.308429436115653"/>
    <n v="-2.9683000839977902"/>
    <n v="1"/>
    <n v="3.6685623173769222"/>
    <n v="0"/>
    <n v="1.308429436115653"/>
    <n v="-2.9683000839977902"/>
  </r>
  <r>
    <x v="0"/>
    <n v="10"/>
    <n v="10"/>
    <n v="-5.0307895440079777"/>
    <n v="5.2775207582603416"/>
    <n v="8.9477567070123984E-2"/>
    <n v="-0.4501428088396523"/>
    <n v="-4.5806467351683251"/>
    <n v="-4.7411946693690759"/>
    <n v="2.7144844092745974"/>
    <n v="1"/>
    <n v="-5.0307895440079777"/>
    <n v="0"/>
    <n v="-1.7942813987658852"/>
    <n v="2.7144844092745974"/>
  </r>
  <r>
    <x v="8"/>
    <n v="4"/>
    <n v="4"/>
    <n v="1.6553366977395281"/>
    <n v="2.3549617548932034"/>
    <n v="0.7566359530004696"/>
    <n v="1.2524872598307981"/>
    <n v="0.40284943790872996"/>
    <n v="0.8495615439999824"/>
    <n v="3.1983061422905603"/>
    <n v="1"/>
    <n v="1.6553366977395281"/>
    <n v="0"/>
    <n v="0.59039238661578008"/>
    <n v="3.1983061422905608"/>
  </r>
  <r>
    <x v="2"/>
    <n v="1"/>
    <n v="1"/>
    <n v="48.8105579137696"/>
    <n v="3.0848368635447523"/>
    <n v="0.50114892526192667"/>
    <n v="24.461358639920665"/>
    <n v="24.349199273848935"/>
    <n v="33.073587446363035"/>
    <n v="27.952351803872951"/>
    <n v="0.51646109579767174"/>
    <n v="25.208754226641165"/>
    <n v="23.601803687128434"/>
    <n v="32.592757969602275"/>
    <n v="27.952351803872951"/>
  </r>
  <r>
    <x v="11"/>
    <n v="11"/>
    <n v="11"/>
    <n v="3.4359671833119076"/>
    <n v="-4.8795060012213201"/>
    <n v="1"/>
    <n v="3.4359671833119076"/>
    <n v="0"/>
    <n v="1.2254720556000249"/>
    <n v="-3.1289838003394026"/>
    <n v="1"/>
    <n v="3.4359671833119076"/>
    <n v="0"/>
    <n v="1.2254720556000249"/>
    <n v="-3.1289838003394026"/>
  </r>
  <r>
    <x v="12"/>
    <n v="1"/>
    <n v="1"/>
    <n v="29.760464527248121"/>
    <n v="4.489685459518749"/>
    <n v="0.50114892526192667"/>
    <n v="14.914424813126089"/>
    <n v="14.846039714122032"/>
    <n v="20.165418467971584"/>
    <n v="19.651749322215849"/>
    <n v="0.47179224098430234"/>
    <n v="14.040756252044227"/>
    <n v="15.719708275203894"/>
    <n v="20.727484400057989"/>
    <n v="19.651749322215849"/>
  </r>
  <r>
    <x v="12"/>
    <n v="1"/>
    <n v="1"/>
    <n v="29.760464527248121"/>
    <n v="4.489685459518749"/>
    <n v="0.50114892526192667"/>
    <n v="14.914424813126089"/>
    <n v="14.846039714122032"/>
    <n v="20.165418467971584"/>
    <n v="19.651749322215849"/>
    <n v="0.47179224098430234"/>
    <n v="14.040756252044227"/>
    <n v="15.719708275203894"/>
    <n v="20.727484400057989"/>
    <n v="19.651749322215849"/>
  </r>
  <r>
    <x v="6"/>
    <n v="2"/>
    <n v="2"/>
    <n v="17.404300520591672"/>
    <n v="2.95073125436386"/>
    <n v="0.52716003555131441"/>
    <n v="9.1748516811808649"/>
    <n v="8.2294488394108072"/>
    <n v="11.501751440020774"/>
    <n v="11.817700240589698"/>
    <n v="0.64362575081817364"/>
    <n v="11.201855990030944"/>
    <n v="6.2024445305607276"/>
    <n v="10.197698487965164"/>
    <n v="11.8177002405897"/>
  </r>
  <r>
    <x v="6"/>
    <n v="2"/>
    <n v="2"/>
    <n v="17.404300520591672"/>
    <n v="2.95073125436386"/>
    <n v="0.52716003555131441"/>
    <n v="9.1748516811808649"/>
    <n v="8.2294488394108072"/>
    <n v="11.501751440020774"/>
    <n v="11.817700240589698"/>
    <n v="0.64362575081817364"/>
    <n v="11.201855990030944"/>
    <n v="6.2024445305607276"/>
    <n v="10.197698487965164"/>
    <n v="11.8177002405897"/>
  </r>
  <r>
    <x v="6"/>
    <n v="2"/>
    <n v="2"/>
    <n v="18.842753090284234"/>
    <n v="2.9893683779019011"/>
    <n v="0.52716003555131441"/>
    <n v="9.9331463889588765"/>
    <n v="8.909606701325357"/>
    <n v="12.45236269241143"/>
    <n v="12.589185794809008"/>
    <n v="0.64362575081817364"/>
    <n v="12.127681105215652"/>
    <n v="6.7150719850685814"/>
    <n v="11.040530728054796"/>
    <n v="12.589185794809008"/>
  </r>
  <r>
    <x v="2"/>
    <n v="1"/>
    <n v="1"/>
    <n v="37.43538734277206"/>
    <n v="2.8700693541318509"/>
    <n v="0.50114892526192667"/>
    <n v="18.76070413359415"/>
    <n v="18.67468320917791"/>
    <n v="25.3658759454656"/>
    <n v="21.942276143653931"/>
    <n v="0.51646109579767174"/>
    <n v="19.33392116865835"/>
    <n v="18.10146617411371"/>
    <n v="24.997102498127397"/>
    <n v="21.942276143653935"/>
  </r>
  <r>
    <x v="8"/>
    <n v="6"/>
    <n v="6"/>
    <n v="1.1938859529921646"/>
    <n v="2.3482658267130527"/>
    <n v="1"/>
    <n v="1.1938859529921646"/>
    <n v="0"/>
    <n v="0.4258113639941854"/>
    <n v="2.9565149031839706"/>
    <n v="1"/>
    <n v="1.1938859529921646"/>
    <n v="0"/>
    <n v="0.4258113639941854"/>
    <n v="2.9565149031839706"/>
  </r>
  <r>
    <x v="2"/>
    <n v="1"/>
    <n v="1"/>
    <n v="40.313627274395301"/>
    <n v="3.266347669909059"/>
    <n v="0.50114892526192667"/>
    <n v="20.2031309819731"/>
    <n v="20.110496292422201"/>
    <n v="27.316144988452727"/>
    <n v="23.804931357395233"/>
    <n v="0.51646109579767174"/>
    <n v="20.820420117713105"/>
    <n v="19.493207156682196"/>
    <n v="26.919018195865753"/>
    <n v="23.804931357395233"/>
  </r>
  <r>
    <x v="11"/>
    <n v="9"/>
    <n v="9"/>
    <n v="1.8146709164672823"/>
    <n v="-3.6424425554037554"/>
    <n v="1"/>
    <n v="1.8146709164672823"/>
    <n v="0"/>
    <n v="0.64722052906722083"/>
    <n v="-2.7179221635911692"/>
    <n v="1"/>
    <n v="1.8146709164672823"/>
    <n v="0"/>
    <n v="0.64722052906722083"/>
    <n v="-2.7179221635911692"/>
  </r>
  <r>
    <x v="8"/>
    <n v="7"/>
    <n v="7"/>
    <n v="0.1323268306791365"/>
    <n v="4.3308691578992162"/>
    <n v="1"/>
    <n v="0.1323268306791365"/>
    <n v="0"/>
    <n v="4.7195687430020825E-2"/>
    <n v="4.3982857083253162"/>
    <n v="1"/>
    <n v="0.1323268306791365"/>
    <n v="0"/>
    <n v="4.7195687430020825E-2"/>
    <n v="4.3982857083253162"/>
  </r>
  <r>
    <x v="10"/>
    <n v="7"/>
    <n v="7"/>
    <n v="-4.3074411687376175"/>
    <n v="2.2383002349543539"/>
    <n v="1"/>
    <n v="-4.3074411687376175"/>
    <n v="0"/>
    <n v="-1.5362919672419586"/>
    <n v="4.3788182717599877E-2"/>
    <n v="1"/>
    <n v="-4.3074411687376175"/>
    <n v="0"/>
    <n v="-1.5362919672419586"/>
    <n v="4.3788182717599877E-2"/>
  </r>
  <r>
    <x v="9"/>
    <n v="13"/>
    <n v="13"/>
    <n v="-3.4775421995185463"/>
    <n v="0.10216274195422542"/>
    <n v="1"/>
    <n v="-3.4775421995185463"/>
    <n v="0"/>
    <n v="-1.2403002008802846"/>
    <n v="-1.6695406824344883"/>
    <n v="1"/>
    <n v="-3.4775421995185463"/>
    <n v="0"/>
    <n v="-1.2403002008802846"/>
    <n v="-1.6695406824344883"/>
  </r>
  <r>
    <x v="1"/>
    <n v="2"/>
    <n v="2"/>
    <n v="46.347084922746042"/>
    <n v="3.7767032901831326"/>
    <n v="0.52716003555131441"/>
    <n v="24.432330935574591"/>
    <n v="21.914753987171451"/>
    <n v="30.628789138653485"/>
    <n v="27.389152645774558"/>
    <n v="0.32892727374667907"/>
    <n v="15.24482028974467"/>
    <n v="31.102264633001372"/>
    <n v="36.539482237541705"/>
    <n v="27.389152645774558"/>
  </r>
  <r>
    <x v="13"/>
    <n v="2"/>
    <n v="2"/>
    <n v="25.888962494719468"/>
    <n v="4.2585844033438685"/>
    <n v="0.52716003555131441"/>
    <n v="13.64762638910296"/>
    <n v="12.241336105616508"/>
    <n v="17.108898533553969"/>
    <n v="17.448234125528597"/>
    <n v="0.4722090519824042"/>
    <n v="12.225002436439498"/>
    <n v="13.663960058279971"/>
    <n v="18.024129427260483"/>
    <n v="17.448234125528597"/>
  </r>
  <r>
    <x v="6"/>
    <n v="2"/>
    <n v="2"/>
    <n v="16.967190138945533"/>
    <n v="3.2394410000955944"/>
    <n v="0.52716003555131441"/>
    <n v="8.9444245568524376"/>
    <n v="8.0227655820930952"/>
    <n v="11.212884044540086"/>
    <n v="11.883715360184176"/>
    <n v="0.64362575081817364"/>
    <n v="10.92052049245353"/>
    <n v="6.0466696464920027"/>
    <n v="9.9415824853304784"/>
    <n v="11.883715360184176"/>
  </r>
  <r>
    <x v="2"/>
    <n v="1"/>
    <n v="1"/>
    <n v="37.788106992037548"/>
    <n v="3.266454843878186"/>
    <n v="0.50114892526192667"/>
    <n v="18.937469206742314"/>
    <n v="18.850637785295234"/>
    <n v="25.604875552571947"/>
    <n v="22.518361713111556"/>
    <n v="0.51646109579767174"/>
    <n v="19.516087145227374"/>
    <n v="18.272019846810174"/>
    <n v="25.232627488026971"/>
    <n v="22.518361713111556"/>
  </r>
  <r>
    <x v="2"/>
    <n v="1"/>
    <n v="1"/>
    <n v="37.788106992037548"/>
    <n v="3.266454843878186"/>
    <n v="0.50114892526192667"/>
    <n v="18.937469206742314"/>
    <n v="18.850637785295234"/>
    <n v="25.604875552571947"/>
    <n v="22.518361713111556"/>
    <n v="0.51646109579767174"/>
    <n v="19.516087145227374"/>
    <n v="18.272019846810174"/>
    <n v="25.232627488026971"/>
    <n v="22.518361713111556"/>
  </r>
  <r>
    <x v="3"/>
    <n v="2"/>
    <n v="2"/>
    <n v="22.872039338489277"/>
    <n v="2.9918189868377802"/>
    <n v="0.52716003555131441"/>
    <n v="12.05722507080907"/>
    <n v="10.814814267680207"/>
    <n v="15.115144161434969"/>
    <n v="14.644436868617912"/>
    <n v="0.46627992721572109"/>
    <n v="10.66477283802589"/>
    <n v="12.207266500463387"/>
    <n v="16.010964380873702"/>
    <n v="14.644436868617911"/>
  </r>
  <r>
    <x v="9"/>
    <n v="13"/>
    <n v="13"/>
    <n v="-3.5764659430397789"/>
    <n v="-0.76235809361394025"/>
    <n v="1"/>
    <n v="-3.5764659430397789"/>
    <n v="0"/>
    <n v="-1.2755823432445674"/>
    <n v="-2.5844601976144164"/>
    <n v="1"/>
    <n v="-3.5764659430397789"/>
    <n v="0"/>
    <n v="-1.2755823432445674"/>
    <n v="-2.5844601976144164"/>
  </r>
  <r>
    <x v="14"/>
    <n v="6"/>
    <n v="6"/>
    <n v="2.6354911082517174"/>
    <n v="3.8250048440010658"/>
    <n v="1"/>
    <n v="2.6354911082517174"/>
    <n v="0"/>
    <n v="0.93997425866905748"/>
    <n v="5.1677084989220683"/>
    <n v="1"/>
    <n v="2.6354911082517174"/>
    <n v="0"/>
    <n v="0.93997425866905748"/>
    <n v="5.1677084989220683"/>
  </r>
  <r>
    <x v="2"/>
    <n v="1"/>
    <n v="1"/>
    <n v="55.674858503073523"/>
    <n v="2.7473658448219047"/>
    <n v="0.50114892526192667"/>
    <n v="27.901395502925137"/>
    <n v="27.773463000148386"/>
    <n v="37.72477472022166"/>
    <n v="31.11203600638277"/>
    <n v="0.51646109579767174"/>
    <n v="28.753898430877673"/>
    <n v="26.92096007219585"/>
    <n v="37.176325486552685"/>
    <n v="31.11203600638277"/>
  </r>
  <r>
    <x v="10"/>
    <n v="7"/>
    <n v="7"/>
    <n v="-1.9488382591179347"/>
    <n v="2.7241144481181983"/>
    <n v="1"/>
    <n v="-1.9488382591179347"/>
    <n v="0"/>
    <n v="-0.69507265349700253"/>
    <n v="1.731239820245384"/>
    <n v="1"/>
    <n v="-1.9488382591179347"/>
    <n v="0"/>
    <n v="-0.69507265349700253"/>
    <n v="1.731239820245384"/>
  </r>
  <r>
    <x v="15"/>
    <n v="5"/>
    <n v="5"/>
    <n v="2.348431185013478"/>
    <n v="4.2320305644205387"/>
    <n v="0.93067271390499695"/>
    <n v="2.1856208243756217"/>
    <n v="0.16281036063785637"/>
    <n v="0.94233388385966554"/>
    <n v="5.428485800249355"/>
    <n v="0.82999295887309366"/>
    <n v="1.9491813479591822"/>
    <n v="0.39924983705429584"/>
    <n v="1.0944448566174176"/>
    <n v="5.428485800249355"/>
  </r>
  <r>
    <x v="6"/>
    <n v="2"/>
    <n v="2"/>
    <n v="17.966681648622703"/>
    <n v="2.2451071706904795"/>
    <n v="0.52716003555131441"/>
    <n v="9.4713165366270928"/>
    <n v="8.4953651119956106"/>
    <n v="11.873404867949029"/>
    <n v="11.398592470214288"/>
    <n v="0.64362575081817364"/>
    <n v="11.56381896580589"/>
    <n v="6.4028626828168136"/>
    <n v="10.527214355161142"/>
    <n v="11.39859247021429"/>
  </r>
  <r>
    <x v="11"/>
    <n v="11"/>
    <n v="11"/>
    <n v="2.9616267390638322"/>
    <n v="-4.6866672657263813"/>
    <n v="1"/>
    <n v="2.9616267390638322"/>
    <n v="0"/>
    <n v="1.0562937927545064"/>
    <n v="-3.1778072909755308"/>
    <n v="1"/>
    <n v="2.9616267390638322"/>
    <n v="0"/>
    <n v="1.0562937927545064"/>
    <n v="-3.1778072909755308"/>
  </r>
  <r>
    <x v="3"/>
    <n v="2"/>
    <n v="2"/>
    <n v="22.872039338489426"/>
    <n v="2.9918189868377878"/>
    <n v="0.52716003555131441"/>
    <n v="12.057225070809148"/>
    <n v="10.814814267680278"/>
    <n v="15.115144161435069"/>
    <n v="14.644436868617996"/>
    <n v="0.46627992721572109"/>
    <n v="10.664772838025959"/>
    <n v="12.207266500463467"/>
    <n v="16.010964380873805"/>
    <n v="14.644436868617994"/>
  </r>
  <r>
    <x v="3"/>
    <n v="2"/>
    <n v="2"/>
    <n v="22.872039338489426"/>
    <n v="2.9918189868377878"/>
    <n v="0.52716003555131441"/>
    <n v="12.057225070809148"/>
    <n v="10.814814267680278"/>
    <n v="15.115144161435069"/>
    <n v="14.644436868617996"/>
    <n v="0.46627992721572109"/>
    <n v="10.664772838025959"/>
    <n v="12.207266500463467"/>
    <n v="16.010964380873805"/>
    <n v="14.644436868617994"/>
  </r>
  <r>
    <x v="2"/>
    <n v="1"/>
    <n v="1"/>
    <n v="37.43538734277206"/>
    <n v="2.8700693541318509"/>
    <n v="0.50114892526192667"/>
    <n v="18.76070413359415"/>
    <n v="18.67468320917791"/>
    <n v="25.3658759454656"/>
    <n v="21.942276143653931"/>
    <n v="0.51646109579767174"/>
    <n v="19.33392116865835"/>
    <n v="18.10146617411371"/>
    <n v="24.997102498127397"/>
    <n v="21.942276143653935"/>
  </r>
  <r>
    <x v="10"/>
    <n v="9"/>
    <n v="9"/>
    <n v="-0.33173605979251825"/>
    <n v="0.74321083664270571"/>
    <n v="1"/>
    <n v="-0.33173605979251825"/>
    <n v="0"/>
    <n v="-0.11831698308559956"/>
    <n v="0.5742012662602114"/>
    <n v="1"/>
    <n v="-0.33173605979251825"/>
    <n v="0"/>
    <n v="-0.11831698308559956"/>
    <n v="0.5742012662602114"/>
  </r>
  <r>
    <x v="16"/>
    <n v="1"/>
    <n v="1"/>
    <n v="40.980449205955289"/>
    <n v="2.9542421962853149"/>
    <n v="0.50114892526192667"/>
    <n v="20.537308076315469"/>
    <n v="20.44314112963982"/>
    <n v="27.767977428138494"/>
    <n v="23.832551653243357"/>
    <n v="0.47600436419790465"/>
    <n v="19.506872668825274"/>
    <n v="21.473576537130015"/>
    <n v="28.430897743193235"/>
    <n v="23.832551653243357"/>
  </r>
  <r>
    <x v="12"/>
    <n v="1"/>
    <n v="1"/>
    <n v="31.76209839729643"/>
    <n v="4.2305082719777349"/>
    <n v="0.50114892526192667"/>
    <n v="15.917541475868669"/>
    <n v="15.844556921427762"/>
    <n v="21.521707264211081"/>
    <n v="20.412344542448345"/>
    <n v="0.47179224098430234"/>
    <n v="14.9851115812244"/>
    <n v="16.776986816072032"/>
    <n v="22.121576712631526"/>
    <n v="20.412344542448345"/>
  </r>
  <r>
    <x v="17"/>
    <n v="2"/>
    <n v="2"/>
    <n v="13.664308430072621"/>
    <n v="2.4720946727699871"/>
    <n v="0.52716003555131441"/>
    <n v="7.2032773177812084"/>
    <n v="6.4610311122914128"/>
    <n v="9.0301520004512579"/>
    <n v="9.4336498886390849"/>
    <n v="0.50142857492845549"/>
    <n v="6.8516747034741954"/>
    <n v="6.8126337265984258"/>
    <n v="9.2563520263395311"/>
    <n v="9.4336498886390849"/>
  </r>
  <r>
    <x v="18"/>
    <n v="14"/>
    <n v="14"/>
    <n v="-5.2872837500292773"/>
    <n v="-2.0178117103673285"/>
    <n v="1"/>
    <n v="-5.2872837500292773"/>
    <n v="0"/>
    <n v="-1.885762622285442"/>
    <n v="-4.7115241624947437"/>
    <n v="1"/>
    <n v="-5.2872837500292773"/>
    <n v="0"/>
    <n v="-1.885762622285442"/>
    <n v="-4.7115241624947437"/>
  </r>
  <r>
    <x v="2"/>
    <n v="1"/>
    <n v="1"/>
    <n v="37.211616654277414"/>
    <n v="2.5884609053530783"/>
    <n v="0.50114892526192667"/>
    <n v="18.648561693549937"/>
    <n v="18.563054960727477"/>
    <n v="25.214250974348996"/>
    <n v="21.546663242207792"/>
    <n v="0.51646109579767174"/>
    <n v="19.218352313671005"/>
    <n v="17.993264340606409"/>
    <n v="24.847681876800308"/>
    <n v="21.546663242207792"/>
  </r>
  <r>
    <x v="2"/>
    <n v="1"/>
    <n v="1"/>
    <n v="37.211616654277414"/>
    <n v="2.5884609053530783"/>
    <n v="0.50114892526192667"/>
    <n v="18.648561693549937"/>
    <n v="18.563054960727477"/>
    <n v="25.214250974348996"/>
    <n v="21.546663242207792"/>
    <n v="0.51646109579767174"/>
    <n v="19.218352313671005"/>
    <n v="17.993264340606409"/>
    <n v="24.847681876800308"/>
    <n v="21.546663242207792"/>
  </r>
  <r>
    <x v="6"/>
    <n v="2"/>
    <n v="2"/>
    <n v="17.21742194373752"/>
    <n v="3.2073128451012107"/>
    <n v="0.52716003555131441"/>
    <n v="9.0763367639626527"/>
    <n v="8.1410851797748673"/>
    <n v="11.378251450009786"/>
    <n v="11.979072802777164"/>
    <n v="0.64362575081817364"/>
    <n v="11.08157612569136"/>
    <n v="6.1358458180461604"/>
    <n v="10.08820075903524"/>
    <n v="11.979072802777164"/>
  </r>
  <r>
    <x v="4"/>
    <n v="1"/>
    <n v="1"/>
    <n v="35.749953804762299"/>
    <n v="2.9609946047557143"/>
    <n v="0.50114892526192667"/>
    <n v="17.916050927420152"/>
    <n v="17.833902877342148"/>
    <n v="24.223841601115819"/>
    <n v="21.174523569667961"/>
    <n v="0.50129966934689707"/>
    <n v="17.921440021494185"/>
    <n v="17.828513783268114"/>
    <n v="24.22037458133423"/>
    <n v="21.174523569667961"/>
  </r>
  <r>
    <x v="18"/>
    <n v="13"/>
    <n v="13"/>
    <n v="-3.5868889855595003"/>
    <n v="-4.2359846755105393"/>
    <n v="1"/>
    <n v="-3.5868889855595003"/>
    <n v="0"/>
    <n v="-1.2792998255896513"/>
    <n v="-6.0633970069835375"/>
    <n v="1"/>
    <n v="-3.5868889855595003"/>
    <n v="0"/>
    <n v="-1.2792998255896513"/>
    <n v="-6.0633970069835375"/>
  </r>
  <r>
    <x v="1"/>
    <n v="1"/>
    <n v="1"/>
    <n v="33.779572272739607"/>
    <n v="4.202198792201945"/>
    <n v="0.50114892526192667"/>
    <n v="16.928596340291033"/>
    <n v="16.850975932448574"/>
    <n v="22.888729103176772"/>
    <n v="21.41187747799459"/>
    <n v="0.32892727374667907"/>
    <n v="11.111022616001151"/>
    <n v="22.668549656738456"/>
    <n v="26.631406982961426"/>
    <n v="21.411877477994594"/>
  </r>
  <r>
    <x v="8"/>
    <n v="6"/>
    <n v="6"/>
    <n v="0.30343346453450737"/>
    <n v="3.9703439630823705"/>
    <n v="1"/>
    <n v="0.30343346453450737"/>
    <n v="0"/>
    <n v="0.10822257946087739"/>
    <n v="4.1249342102587656"/>
    <n v="1"/>
    <n v="0.30343346453450737"/>
    <n v="0"/>
    <n v="0.10822257946087739"/>
    <n v="4.1249342102587656"/>
  </r>
  <r>
    <x v="15"/>
    <n v="4"/>
    <n v="4"/>
    <n v="3.7584105922697524"/>
    <n v="2.8970907979845357"/>
    <n v="0.7566359530004696"/>
    <n v="2.8437485802490836"/>
    <n v="0.91466201202066877"/>
    <n v="1.9289133806523069"/>
    <n v="4.811888242428207"/>
    <n v="0.82999295887309366"/>
    <n v="3.1194543281379481"/>
    <n v="0.63895626413180429"/>
    <n v="1.7515408448054848"/>
    <n v="4.8118882424282061"/>
  </r>
  <r>
    <x v="19"/>
    <n v="1"/>
    <n v="1"/>
    <n v="30.824891369853628"/>
    <n v="4.4657536191680656"/>
    <n v="0.50114892526192667"/>
    <n v="15.447861181317784"/>
    <n v="15.377030188535844"/>
    <n v="20.886664357464646"/>
    <n v="20.170111025367394"/>
    <n v="0.47210439510181312"/>
    <n v="14.552566694243847"/>
    <n v="16.272324675609781"/>
    <n v="21.462643112778792"/>
    <n v="20.17011102536739"/>
  </r>
  <r>
    <x v="2"/>
    <n v="1"/>
    <n v="1"/>
    <n v="37.435387342772167"/>
    <n v="2.870069354131874"/>
    <n v="0.50114892526192667"/>
    <n v="18.760704133594203"/>
    <n v="18.674683209177964"/>
    <n v="25.365875945465671"/>
    <n v="21.942276143654009"/>
    <n v="0.51646109579767174"/>
    <n v="19.333921168658403"/>
    <n v="18.101466174113764"/>
    <n v="24.997102498127468"/>
    <n v="21.942276143654009"/>
  </r>
  <r>
    <x v="6"/>
    <n v="2"/>
    <n v="2"/>
    <n v="18.842753090284234"/>
    <n v="2.9893683779019096"/>
    <n v="0.52716003555131441"/>
    <n v="9.9331463889588765"/>
    <n v="8.909606701325357"/>
    <n v="12.45236269241143"/>
    <n v="12.589185794809016"/>
    <n v="0.64362575081817364"/>
    <n v="12.127681105215652"/>
    <n v="6.7150719850685814"/>
    <n v="11.040530728054796"/>
    <n v="12.589185794809016"/>
  </r>
  <r>
    <x v="4"/>
    <n v="1"/>
    <n v="1"/>
    <n v="34.495005810849563"/>
    <n v="2.9542421962853158"/>
    <n v="0.50114892526192667"/>
    <n v="17.287135089011173"/>
    <n v="17.20787072183839"/>
    <n v="23.373500322685114"/>
    <n v="20.528412806738842"/>
    <n v="0.50129966934689707"/>
    <n v="17.292335007098178"/>
    <n v="17.202670803751385"/>
    <n v="23.370155007383019"/>
    <n v="20.528412806738842"/>
  </r>
  <r>
    <x v="4"/>
    <n v="1"/>
    <n v="1"/>
    <n v="34.502197712483586"/>
    <n v="2.9542421962853158"/>
    <n v="0.50114892526192667"/>
    <n v="17.290739302785653"/>
    <n v="17.211458409697933"/>
    <n v="23.378373489429464"/>
    <n v="20.532076864864329"/>
    <n v="0.50129966934689707"/>
    <n v="17.295940305009289"/>
    <n v="17.206257407474297"/>
    <n v="23.375027476658907"/>
    <n v="20.532076864864329"/>
  </r>
  <r>
    <x v="3"/>
    <n v="2"/>
    <n v="2"/>
    <n v="22.872039338489426"/>
    <n v="2.9918189868377878"/>
    <n v="0.52716003555131441"/>
    <n v="12.057225070809148"/>
    <n v="10.814814267680278"/>
    <n v="15.115144161435069"/>
    <n v="14.644436868617996"/>
    <n v="0.46627992721572109"/>
    <n v="10.664772838025959"/>
    <n v="12.207266500463467"/>
    <n v="16.010964380873805"/>
    <n v="14.644436868617994"/>
  </r>
  <r>
    <x v="3"/>
    <n v="2"/>
    <n v="2"/>
    <n v="22.872039338489426"/>
    <n v="2.9918189868377878"/>
    <n v="0.52716003555131441"/>
    <n v="12.057225070809148"/>
    <n v="10.814814267680278"/>
    <n v="15.115144161435069"/>
    <n v="14.644436868617996"/>
    <n v="0.46627992721572109"/>
    <n v="10.664772838025959"/>
    <n v="12.207266500463467"/>
    <n v="16.010964380873805"/>
    <n v="14.644436868617994"/>
  </r>
  <r>
    <x v="2"/>
    <n v="1"/>
    <n v="1"/>
    <n v="48.380221961930516"/>
    <n v="2.8360356209568467"/>
    <n v="0.50114892526192667"/>
    <n v="24.245696240154938"/>
    <n v="24.134525721775578"/>
    <n v="32.781995742789235"/>
    <n v="27.484307303901588"/>
    <n v="0.51646109579767174"/>
    <n v="24.986502449393218"/>
    <n v="23.393719512537299"/>
    <n v="32.305405476137885"/>
    <n v="27.484307303901588"/>
  </r>
  <r>
    <x v="11"/>
    <n v="11"/>
    <n v="11"/>
    <n v="3.2918961095852115"/>
    <n v="-4.1372450473205955"/>
    <n v="1"/>
    <n v="3.2918961095852115"/>
    <n v="0"/>
    <n v="1.1740876664446616"/>
    <n v="-2.4601227363702178"/>
    <n v="1"/>
    <n v="3.2918961095852115"/>
    <n v="0"/>
    <n v="1.1740876664446616"/>
    <n v="-2.4601227363702178"/>
  </r>
  <r>
    <x v="10"/>
    <n v="7"/>
    <n v="7"/>
    <n v="-0.98850642045995507"/>
    <n v="1.1722655092821128"/>
    <n v="1"/>
    <n v="-0.98850642045995507"/>
    <n v="0"/>
    <n v="-0.35256069992124756"/>
    <n v="0.66865114325037955"/>
    <n v="1"/>
    <n v="-0.98850642045995507"/>
    <n v="0"/>
    <n v="-0.35256069992124756"/>
    <n v="0.66865114325037955"/>
  </r>
  <r>
    <x v="12"/>
    <n v="1"/>
    <n v="1"/>
    <n v="30.749469347833642"/>
    <n v="3.0645447257368792"/>
    <n v="0.50114892526192667"/>
    <n v="15.410063516041387"/>
    <n v="15.339405831792256"/>
    <n v="20.835559085423576"/>
    <n v="18.730476874377686"/>
    <n v="0.47179224098430234"/>
    <n v="14.507361052692548"/>
    <n v="16.242108295141094"/>
    <n v="21.416303688194418"/>
    <n v="18.730476874377683"/>
  </r>
  <r>
    <x v="12"/>
    <n v="1"/>
    <n v="1"/>
    <n v="30.404685188988218"/>
    <n v="3.013791933082242"/>
    <n v="0.50114892526192667"/>
    <n v="15.237275305388666"/>
    <n v="15.167409883599552"/>
    <n v="20.601936494019473"/>
    <n v="18.504066896316068"/>
    <n v="0.47179224098430234"/>
    <n v="14.344694561734977"/>
    <n v="16.059990627253242"/>
    <n v="21.17616938964164"/>
    <n v="18.504066896316068"/>
  </r>
  <r>
    <x v="20"/>
    <n v="2"/>
    <n v="2"/>
    <n v="22.898651835853158"/>
    <n v="2.8894662974607015"/>
    <n v="0.52716003555131441"/>
    <n v="12.071254115865521"/>
    <n v="10.827397719987637"/>
    <n v="15.132731212952233"/>
    <n v="14.55564244827281"/>
    <n v="0.46226775657645619"/>
    <n v="10.585308412785189"/>
    <n v="12.31334342306797"/>
    <n v="16.088699521571936"/>
    <n v="14.55564244827281"/>
  </r>
  <r>
    <x v="7"/>
    <n v="3"/>
    <n v="3"/>
    <n v="7.228164940043289"/>
    <n v="4.1985235834622268"/>
    <n v="0.65268200277898314"/>
    <n v="4.7176931694842823"/>
    <n v="2.5104717705590067"/>
    <n v="4.1930842163872706"/>
    <n v="7.8810567754660816"/>
    <n v="0.54736497875674861"/>
    <n v="3.9564443488570702"/>
    <n v="3.2717205911862188"/>
    <n v="4.6828260326495812"/>
    <n v="7.8810567754660807"/>
  </r>
  <r>
    <x v="7"/>
    <n v="3"/>
    <n v="3"/>
    <n v="7.228164940043289"/>
    <n v="4.1855670158298688"/>
    <n v="0.65268200277898314"/>
    <n v="4.7176931694842823"/>
    <n v="2.5104717705590067"/>
    <n v="4.1930842163872706"/>
    <n v="7.8681002078337237"/>
    <n v="0.54736497875674861"/>
    <n v="3.9564443488570702"/>
    <n v="3.2717205911862188"/>
    <n v="4.6828260326495812"/>
    <n v="7.8681002078337228"/>
  </r>
  <r>
    <x v="3"/>
    <n v="2"/>
    <n v="2"/>
    <n v="26.374817717887421"/>
    <n v="2.4917154416549661"/>
    <n v="0.52716003555131441"/>
    <n v="13.90374984582097"/>
    <n v="12.471067872066451"/>
    <n v="17.429979292076958"/>
    <n v="15.928893824387069"/>
    <n v="0.46627992721572109"/>
    <n v="12.298048085824458"/>
    <n v="14.076769632062963"/>
    <n v="18.462991462353113"/>
    <n v="15.928893824387067"/>
  </r>
  <r>
    <x v="17"/>
    <n v="2"/>
    <n v="2"/>
    <n v="15.773786651739462"/>
    <n v="2.9192849304751167"/>
    <n v="0.52716003555131441"/>
    <n v="8.3153099321098232"/>
    <n v="7.4584767196296387"/>
    <n v="10.424215160015928"/>
    <n v="10.955556015936819"/>
    <n v="0.50142857492845549"/>
    <n v="7.9094273620072117"/>
    <n v="7.8643592897322501"/>
    <n v="10.685335652665742"/>
    <n v="10.955556015936819"/>
  </r>
  <r>
    <x v="17"/>
    <n v="4"/>
    <n v="4"/>
    <n v="13.238075374157752"/>
    <n v="2.8473077891298302"/>
    <n v="0.7566359530004696"/>
    <n v="10.016403776617899"/>
    <n v="3.2216715975398529"/>
    <n v="6.7941221685083928"/>
    <n v="9.5917100500019803"/>
    <n v="0.50142857492845549"/>
    <n v="6.6379492696594022"/>
    <n v="6.6001261044983499"/>
    <n v="8.9676170910150717"/>
    <n v="9.5917100500019803"/>
  </r>
  <r>
    <x v="7"/>
    <n v="3"/>
    <n v="3"/>
    <n v="7.9020553134234328"/>
    <n v="3.9613392318228682"/>
    <n v="0.65268200277898314"/>
    <n v="5.1575292880355113"/>
    <n v="2.7445260253879216"/>
    <n v="4.5840104212586672"/>
    <n v="7.9871993523527038"/>
    <n v="0.54736497875674861"/>
    <n v="4.3253083387666695"/>
    <n v="3.5767469746567633"/>
    <n v="5.1194114467612835"/>
    <n v="7.9871993523527038"/>
  </r>
  <r>
    <x v="15"/>
    <n v="5"/>
    <n v="5"/>
    <n v="2.3355769876479697"/>
    <n v="4.9208054485462327"/>
    <n v="0.93067271390499695"/>
    <n v="2.1736577736283937"/>
    <n v="0.16191921401957599"/>
    <n v="0.93717599556187881"/>
    <n v="6.1107118564432445"/>
    <n v="0.82999295887309366"/>
    <n v="1.9385124546538453"/>
    <n v="0.39706453299412447"/>
    <n v="1.0884543850709649"/>
    <n v="6.1107118564432437"/>
  </r>
  <r>
    <x v="21"/>
    <n v="4"/>
    <n v="4"/>
    <n v="7.3549869908164425"/>
    <n v="2.5008581124766303"/>
    <n v="0.7566359530004696"/>
    <n v="5.5650475911024548"/>
    <n v="1.7899393997139876"/>
    <n v="3.774769273556589"/>
    <n v="6.2480033346878834"/>
    <n v="0.80161223811068671"/>
    <n v="5.895847582983353"/>
    <n v="1.4591394078330895"/>
    <n v="3.5619524067799322"/>
    <n v="6.2480033346878834"/>
  </r>
  <r>
    <x v="8"/>
    <n v="7"/>
    <n v="7"/>
    <n v="-0.51103417312041943"/>
    <n v="4.9545271107268869"/>
    <n v="1"/>
    <n v="-0.51103417312041943"/>
    <n v="0"/>
    <n v="-0.18226544818512877"/>
    <n v="4.6941705305472272"/>
    <n v="1"/>
    <n v="-0.51103417312041943"/>
    <n v="0"/>
    <n v="-0.18226544818512877"/>
    <n v="4.6941705305472272"/>
  </r>
  <r>
    <x v="18"/>
    <n v="14"/>
    <n v="14"/>
    <n v="-4.9904221139931844"/>
    <n v="-0.6021606877422323"/>
    <n v="1"/>
    <n v="-4.9904221139931844"/>
    <n v="0"/>
    <n v="-1.779883951176809"/>
    <n v="-3.1446310421583394"/>
    <n v="1"/>
    <n v="-4.9904221139931844"/>
    <n v="0"/>
    <n v="-1.779883951176809"/>
    <n v="-3.1446310421583394"/>
  </r>
  <r>
    <x v="3"/>
    <n v="2"/>
    <n v="2"/>
    <n v="23.924649531449678"/>
    <n v="3.3217944221965774"/>
    <n v="0.52716003555131441"/>
    <n v="12.61211909755175"/>
    <n v="11.312530433897928"/>
    <n v="15.810768831230735"/>
    <n v="15.510685618984244"/>
    <n v="0.46627992721572109"/>
    <n v="11.155583842185992"/>
    <n v="12.769065689263686"/>
    <n v="16.74781622241774"/>
    <n v="15.510685618984244"/>
  </r>
  <r>
    <x v="15"/>
    <n v="5"/>
    <n v="5"/>
    <n v="2.1790948142879176"/>
    <n v="4.4760759131961034"/>
    <n v="0.93067271390499695"/>
    <n v="2.0280240846696418"/>
    <n v="0.15107072961827583"/>
    <n v="0.87438579965655028"/>
    <n v="5.5862593482313692"/>
    <n v="0.82999295887309366"/>
    <n v="1.8086333525758433"/>
    <n v="0.37046146171207428"/>
    <n v="1.0155286332417746"/>
    <n v="5.5862593482313683"/>
  </r>
  <r>
    <x v="21"/>
    <n v="4"/>
    <n v="4"/>
    <n v="8.9691226647758917"/>
    <n v="2.6036590284354402"/>
    <n v="0.7566359530004696"/>
    <n v="6.7863606750408181"/>
    <n v="2.1827619897350736"/>
    <n v="4.603185388095131"/>
    <n v="7.1731579524588129"/>
    <n v="0.80161223811068671"/>
    <n v="7.1897584932002889"/>
    <n v="1.7793641715756028"/>
    <n v="4.3436634357604174"/>
    <n v="7.1731579524588129"/>
  </r>
  <r>
    <x v="4"/>
    <n v="1"/>
    <n v="1"/>
    <n v="34.495005810849506"/>
    <n v="3.5655538351766913"/>
    <n v="0.50114892526192667"/>
    <n v="17.287135089011144"/>
    <n v="17.207870721838361"/>
    <n v="23.373500322685075"/>
    <n v="21.13972444563019"/>
    <n v="0.50129966934689707"/>
    <n v="17.292335007098149"/>
    <n v="17.202670803751356"/>
    <n v="23.370155007382984"/>
    <n v="21.139724445630186"/>
  </r>
  <r>
    <x v="8"/>
    <n v="5"/>
    <n v="5"/>
    <n v="1.2465141636691202"/>
    <n v="4.3015351524607217"/>
    <n v="0.93067271390499695"/>
    <n v="1.1600967196229577"/>
    <n v="8.6417444046162473E-2"/>
    <n v="0.50017754006688653"/>
    <n v="4.9365967234252279"/>
    <n v="1"/>
    <n v="1.2465141636691202"/>
    <n v="0"/>
    <n v="0.44458174161422837"/>
    <n v="4.9365967234252288"/>
  </r>
  <r>
    <x v="11"/>
    <n v="11"/>
    <n v="11"/>
    <n v="3.2241439873943802"/>
    <n v="-4.9186763693687263"/>
    <n v="1"/>
    <n v="3.2241439873943802"/>
    <n v="0"/>
    <n v="1.1499231945440795"/>
    <n v="-3.2760717321109114"/>
    <n v="1"/>
    <n v="3.2241439873943802"/>
    <n v="0"/>
    <n v="1.1499231945440795"/>
    <n v="-3.2760717321109114"/>
  </r>
  <r>
    <x v="15"/>
    <n v="6"/>
    <n v="6"/>
    <n v="4.3111130286622847"/>
    <n v="2.2660946397337494"/>
    <n v="1"/>
    <n v="4.3111130286622847"/>
    <n v="0"/>
    <n v="1.5376015728026904"/>
    <n v="4.4624773944463234"/>
    <n v="0.82999295887309366"/>
    <n v="3.578193458695754"/>
    <n v="0.73291956996653074"/>
    <n v="2.0091180489449583"/>
    <n v="4.4624773944463234"/>
  </r>
  <r>
    <x v="3"/>
    <n v="2"/>
    <n v="2"/>
    <n v="22.396965191968452"/>
    <n v="2.9918189868377469"/>
    <n v="0.52716003555131441"/>
    <n v="11.80678496683964"/>
    <n v="10.590180225128812"/>
    <n v="14.801188151401838"/>
    <n v="14.402400843189913"/>
    <n v="0.46627992721572109"/>
    <n v="10.443255299564088"/>
    <n v="11.953709892404364"/>
    <n v="15.67840132754689"/>
    <n v="14.402400843189914"/>
  </r>
  <r>
    <x v="15"/>
    <n v="5"/>
    <n v="5"/>
    <n v="2.2418621605244566"/>
    <n v="4.4877229581780345"/>
    <n v="0.93067271390499695"/>
    <n v="2.086439941136216"/>
    <n v="0.15542221938824063"/>
    <n v="0.89957188879388339"/>
    <n v="5.6298844731004296"/>
    <n v="0.82999295887309366"/>
    <n v="1.8607298079993202"/>
    <n v="0.38113235252513644"/>
    <n v="1.0447802458461739"/>
    <n v="5.6298844731004296"/>
  </r>
  <r>
    <x v="11"/>
    <n v="11"/>
    <n v="11"/>
    <n v="2.956853315861109"/>
    <n v="-4.1771811976432582"/>
    <n v="1"/>
    <n v="2.956853315861109"/>
    <n v="0"/>
    <n v="1.054591303635023"/>
    <n v="-2.6707531388114991"/>
    <n v="1"/>
    <n v="2.956853315861109"/>
    <n v="0"/>
    <n v="1.054591303635023"/>
    <n v="-2.6707531388114991"/>
  </r>
  <r>
    <x v="2"/>
    <n v="1"/>
    <n v="1"/>
    <n v="37.788106992037527"/>
    <n v="3.2664548438781722"/>
    <n v="0.50114892526192667"/>
    <n v="18.937469206742303"/>
    <n v="18.850637785295223"/>
    <n v="25.604875552571933"/>
    <n v="22.518361713111531"/>
    <n v="0.51646109579767174"/>
    <n v="19.516087145227363"/>
    <n v="18.272019846810164"/>
    <n v="25.232627488026957"/>
    <n v="22.518361713111531"/>
  </r>
  <r>
    <x v="7"/>
    <n v="3"/>
    <n v="3"/>
    <n v="7.228164940043289"/>
    <n v="4.117009636810308"/>
    <n v="0.65268200277898314"/>
    <n v="4.7176931694842823"/>
    <n v="2.5104717705590067"/>
    <n v="4.1930842163872706"/>
    <n v="7.7995428288141628"/>
    <n v="0.54736497875674861"/>
    <n v="3.9564443488570702"/>
    <n v="3.2717205911862188"/>
    <n v="4.6828260326495812"/>
    <n v="7.7995428288141619"/>
  </r>
  <r>
    <x v="22"/>
    <n v="14"/>
    <n v="14"/>
    <n v="-6.0516851609134905"/>
    <n v="-0.74735192796305994"/>
    <n v="1"/>
    <n v="-6.0516851609134905"/>
    <n v="0"/>
    <n v="-2.1583940294914052"/>
    <n v="-3.8305039668936556"/>
    <n v="1"/>
    <n v="-6.0516851609134905"/>
    <n v="0"/>
    <n v="-2.1583940294914052"/>
    <n v="-3.8305039668936556"/>
  </r>
  <r>
    <x v="10"/>
    <n v="9"/>
    <n v="9"/>
    <n v="4.750573606718012"/>
    <n v="-1.8738426127998022"/>
    <n v="1"/>
    <n v="4.750573606718012"/>
    <n v="0"/>
    <n v="1.694339582572046"/>
    <n v="0.54643212261482343"/>
    <n v="1"/>
    <n v="4.750573606718012"/>
    <n v="0"/>
    <n v="1.694339582572046"/>
    <n v="0.54643212261482343"/>
  </r>
  <r>
    <x v="19"/>
    <n v="1"/>
    <n v="1"/>
    <n v="30.824891369853628"/>
    <n v="4.4657536191680656"/>
    <n v="0.50114892526192667"/>
    <n v="15.447861181317784"/>
    <n v="15.377030188535844"/>
    <n v="20.886664357464646"/>
    <n v="20.170111025367394"/>
    <n v="0.47210439510181312"/>
    <n v="14.552566694243847"/>
    <n v="16.272324675609781"/>
    <n v="21.462643112778792"/>
    <n v="20.17011102536739"/>
  </r>
  <r>
    <x v="2"/>
    <n v="1"/>
    <n v="1"/>
    <n v="40.313627274395209"/>
    <n v="3.2663476699090546"/>
    <n v="0.50114892526192667"/>
    <n v="20.203130981973054"/>
    <n v="20.110496292422155"/>
    <n v="27.316144988452663"/>
    <n v="23.804931357395184"/>
    <n v="0.51646109579767174"/>
    <n v="20.820420117713056"/>
    <n v="19.493207156682153"/>
    <n v="26.919018195865689"/>
    <n v="23.80493135739518"/>
  </r>
  <r>
    <x v="2"/>
    <n v="1"/>
    <n v="1"/>
    <n v="40.313627274395202"/>
    <n v="3.2663476699090337"/>
    <n v="0.50114892526192667"/>
    <n v="20.20313098197305"/>
    <n v="20.110496292422152"/>
    <n v="27.31614498845266"/>
    <n v="23.804931357395159"/>
    <n v="0.51646109579767174"/>
    <n v="20.820420117713052"/>
    <n v="19.49320715668215"/>
    <n v="26.919018195865686"/>
    <n v="23.804931357395155"/>
  </r>
  <r>
    <x v="3"/>
    <n v="2"/>
    <n v="2"/>
    <n v="22.396965191968452"/>
    <n v="2.9918189868377469"/>
    <n v="0.52716003555131441"/>
    <n v="11.80678496683964"/>
    <n v="10.590180225128812"/>
    <n v="14.801188151401838"/>
    <n v="14.402400843189913"/>
    <n v="0.46627992721572109"/>
    <n v="10.443255299564088"/>
    <n v="11.953709892404364"/>
    <n v="15.67840132754689"/>
    <n v="14.402400843189914"/>
  </r>
  <r>
    <x v="18"/>
    <n v="13"/>
    <n v="13"/>
    <n v="-3.4796155636818225"/>
    <n v="-3.9236700786673904"/>
    <n v="1"/>
    <n v="-3.4796155636818225"/>
    <n v="0"/>
    <n v="-1.2410396869427587"/>
    <n v="-5.6964298198963679"/>
    <n v="1"/>
    <n v="-3.4796155636818225"/>
    <n v="0"/>
    <n v="-1.2410396869427587"/>
    <n v="-5.6964298198963679"/>
  </r>
  <r>
    <x v="21"/>
    <n v="4"/>
    <n v="4"/>
    <n v="7.2211090743854136"/>
    <n v="2.4947251861188149"/>
    <n v="0.7566359530004696"/>
    <n v="5.4637507462179462"/>
    <n v="1.7573583281674674"/>
    <n v="3.7060596693135599"/>
    <n v="6.1736636262459523"/>
    <n v="0.80161223811068671"/>
    <n v="5.7885294067594808"/>
    <n v="1.4325796676259328"/>
    <n v="3.497116565840769"/>
    <n v="6.1736636262459514"/>
  </r>
  <r>
    <x v="4"/>
    <n v="1"/>
    <n v="1"/>
    <n v="34.49482478682252"/>
    <n v="2.9542421962852798"/>
    <n v="0.50114892526192667"/>
    <n v="17.287044369014573"/>
    <n v="17.207780417807946"/>
    <n v="23.373377662460683"/>
    <n v="20.528320580427749"/>
    <n v="0.50129966934689707"/>
    <n v="17.292244259813277"/>
    <n v="17.202580527009243"/>
    <n v="23.370032364714245"/>
    <n v="20.528320580427749"/>
  </r>
  <r>
    <x v="17"/>
    <n v="2"/>
    <n v="2"/>
    <n v="15.773786651739462"/>
    <n v="2.9192849304751167"/>
    <n v="0.52716003555131441"/>
    <n v="8.3153099321098232"/>
    <n v="7.4584767196296387"/>
    <n v="10.424215160015928"/>
    <n v="10.955556015936819"/>
    <n v="0.50142857492845549"/>
    <n v="7.9094273620072117"/>
    <n v="7.8643592897322501"/>
    <n v="10.685335652665742"/>
    <n v="10.955556015936819"/>
  </r>
  <r>
    <x v="2"/>
    <n v="1"/>
    <n v="1"/>
    <n v="40.31362727439528"/>
    <n v="3.2663476699090159"/>
    <n v="0.50114892526192667"/>
    <n v="20.203130981973089"/>
    <n v="20.110496292422191"/>
    <n v="27.316144988452713"/>
    <n v="23.804931357395176"/>
    <n v="0.51646109579767174"/>
    <n v="20.820420117713095"/>
    <n v="19.493207156682185"/>
    <n v="26.919018195865739"/>
    <n v="23.804931357395176"/>
  </r>
  <r>
    <x v="2"/>
    <n v="1"/>
    <n v="1"/>
    <n v="40.313627274395316"/>
    <n v="3.266347669909027"/>
    <n v="0.50114892526192667"/>
    <n v="20.203130981973107"/>
    <n v="20.110496292422209"/>
    <n v="27.316144988452734"/>
    <n v="23.804931357395208"/>
    <n v="0.51646109579767174"/>
    <n v="20.820420117713113"/>
    <n v="19.493207156682203"/>
    <n v="26.91901819586576"/>
    <n v="23.804931357395205"/>
  </r>
  <r>
    <x v="2"/>
    <n v="1"/>
    <n v="1"/>
    <n v="57.961348336957712"/>
    <n v="3.074251968379734"/>
    <n v="0.50114892526192667"/>
    <n v="29.04726742579852"/>
    <n v="28.914080911159193"/>
    <n v="39.274079311244492"/>
    <n v="32.603820105609579"/>
    <n v="0.51646109579767174"/>
    <n v="29.93478147601574"/>
    <n v="28.026566860941973"/>
    <n v="38.703106022177749"/>
    <n v="32.603820105609579"/>
  </r>
  <r>
    <x v="2"/>
    <n v="1"/>
    <n v="1"/>
    <n v="57.347481027237365"/>
    <n v="3.4133832004329951"/>
    <n v="0.50114892526192667"/>
    <n v="28.739628483278736"/>
    <n v="28.607852543958629"/>
    <n v="38.858128438804826"/>
    <n v="32.630204359379611"/>
    <n v="0.51646109579767174"/>
    <n v="29.6177428925632"/>
    <n v="27.729738134674164"/>
    <n v="38.293202314735751"/>
    <n v="32.630204359379611"/>
  </r>
  <r>
    <x v="1"/>
    <n v="1"/>
    <n v="1"/>
    <n v="33.779395849061203"/>
    <n v="4.2023735142928205"/>
    <n v="0.50114892526192667"/>
    <n v="16.928507925754207"/>
    <n v="16.850887923306995"/>
    <n v="22.888609560106492"/>
    <n v="21.411962317514032"/>
    <n v="0.32892727374667907"/>
    <n v="11.110964585441589"/>
    <n v="22.668431263619613"/>
    <n v="26.63126789266321"/>
    <n v="21.411962317514032"/>
  </r>
  <r>
    <x v="5"/>
    <n v="7"/>
    <n v="7"/>
    <n v="1.2604969832135651"/>
    <n v="1.2320432541186981"/>
    <n v="1"/>
    <n v="1.2604969832135651"/>
    <n v="0"/>
    <n v="0.4495688540329501"/>
    <n v="1.874228652156513"/>
    <n v="1"/>
    <n v="1.2604969832135651"/>
    <n v="0"/>
    <n v="0.4495688540329501"/>
    <n v="1.874228652156513"/>
  </r>
  <r>
    <x v="3"/>
    <n v="2"/>
    <n v="2"/>
    <n v="22.872039338489277"/>
    <n v="2.9918189868377802"/>
    <n v="0.52716003555131441"/>
    <n v="12.05722507080907"/>
    <n v="10.814814267680207"/>
    <n v="15.115144161434969"/>
    <n v="14.644436868617912"/>
    <n v="0.46627992721572109"/>
    <n v="10.66477283802589"/>
    <n v="12.207266500463387"/>
    <n v="16.010964380873702"/>
    <n v="14.644436868617911"/>
  </r>
  <r>
    <x v="9"/>
    <n v="13"/>
    <n v="13"/>
    <n v="-7.3019816589897042"/>
    <n v="-1.6787513941121623"/>
    <n v="1"/>
    <n v="-7.3019816589897042"/>
    <n v="0"/>
    <n v="-2.6043247784952679"/>
    <n v="-5.3988919899176464"/>
    <n v="1"/>
    <n v="-7.3019816589897042"/>
    <n v="0"/>
    <n v="-2.6043247784952679"/>
    <n v="-5.3988919899176464"/>
  </r>
  <r>
    <x v="10"/>
    <n v="9"/>
    <n v="9"/>
    <n v="1.6330076697483011"/>
    <n v="-0.21383098173018361"/>
    <n v="1"/>
    <n v="1.6330076697483011"/>
    <n v="0"/>
    <n v="0.58242851549242902"/>
    <n v="0.61813743577648328"/>
    <n v="1"/>
    <n v="1.6330076697483011"/>
    <n v="0"/>
    <n v="0.58242851549242902"/>
    <n v="0.61813743577648328"/>
  </r>
  <r>
    <x v="18"/>
    <n v="13"/>
    <n v="13"/>
    <n v="-3.4346299351524867"/>
    <n v="-3.6504587307326051"/>
    <n v="1"/>
    <n v="-3.4346299351524867"/>
    <n v="0"/>
    <n v="-1.2249951126714858"/>
    <n v="-5.4002996437947424"/>
    <n v="1"/>
    <n v="-3.4346299351524867"/>
    <n v="0"/>
    <n v="-1.2249951126714858"/>
    <n v="-5.4002996437947424"/>
  </r>
  <r>
    <x v="10"/>
    <n v="8"/>
    <n v="8"/>
    <n v="-2.2533200949522589"/>
    <n v="1.5440596284289045"/>
    <n v="1"/>
    <n v="-2.2533200949522589"/>
    <n v="0"/>
    <n v="-0.80366914506567266"/>
    <n v="0.3960606396535773"/>
    <n v="1"/>
    <n v="-2.2533200949522589"/>
    <n v="0"/>
    <n v="-0.80366914506567266"/>
    <n v="0.3960606396535773"/>
  </r>
  <r>
    <x v="2"/>
    <n v="1"/>
    <n v="1"/>
    <n v="40.313848378608483"/>
    <n v="3.2664548438781749"/>
    <n v="0.50114892526192667"/>
    <n v="20.203241788111907"/>
    <n v="20.110606590496577"/>
    <n v="27.316294806644571"/>
    <n v="23.80515117732784"/>
    <n v="0.51646109579767174"/>
    <n v="20.820534309437331"/>
    <n v="19.493314069171152"/>
    <n v="26.919165835975072"/>
    <n v="23.805151177327836"/>
  </r>
  <r>
    <x v="23"/>
    <n v="1"/>
    <n v="1"/>
    <n v="30.600051515481876"/>
    <n v="3.3646841921636015"/>
    <n v="0.50114892526192667"/>
    <n v="15.335182929943333"/>
    <n v="15.264868585538544"/>
    <n v="20.734314929332132"/>
    <n v="18.954492437756151"/>
    <n v="0.43119743898267082"/>
    <n v="13.194663846213579"/>
    <n v="17.405387669268297"/>
    <n v="22.111396476658832"/>
    <n v="18.954492437756151"/>
  </r>
  <r>
    <x v="24"/>
    <n v="10"/>
    <n v="10"/>
    <n v="-4.5817651085461"/>
    <n v="9.1686272527283652"/>
    <n v="8.9477567070123984E-2"/>
    <n v="-0.40996519479948756"/>
    <n v="-4.1717999137466126"/>
    <n v="-4.3180181001237976"/>
    <n v="6.8343553828773835"/>
    <n v="1"/>
    <n v="-4.5817651085461"/>
    <n v="0"/>
    <n v="-1.634132343614052"/>
    <n v="6.8343553828773835"/>
  </r>
  <r>
    <x v="10"/>
    <n v="7"/>
    <n v="7"/>
    <n v="-1.9490807843084237"/>
    <n v="3.7419988826521893"/>
    <n v="1"/>
    <n v="-1.9490807843084237"/>
    <n v="0"/>
    <n v="-0.69515915253144234"/>
    <n v="2.7490006954705768"/>
    <n v="1"/>
    <n v="-1.9490807843084237"/>
    <n v="0"/>
    <n v="-0.69515915253144234"/>
    <n v="2.7490006954705768"/>
  </r>
  <r>
    <x v="0"/>
    <n v="10"/>
    <n v="10"/>
    <n v="-4.6641860957070493"/>
    <n v="5.7342079689546805"/>
    <n v="8.9477567070123984E-2"/>
    <n v="-0.41734002420616723"/>
    <n v="-4.2468460715008822"/>
    <n v="-4.3956945645342538"/>
    <n v="3.3579450787748106"/>
    <n v="1"/>
    <n v="-4.6641860957070493"/>
    <n v="0"/>
    <n v="-1.6635286128948761"/>
    <n v="3.3579450787748102"/>
  </r>
  <r>
    <x v="8"/>
    <n v="6"/>
    <n v="6"/>
    <n v="1.7803951198761869"/>
    <n v="2.8763036315924237"/>
    <n v="1"/>
    <n v="1.7803951198761869"/>
    <n v="0"/>
    <n v="0.63499572345504074"/>
    <n v="3.7833615333157447"/>
    <n v="1"/>
    <n v="1.7803951198761869"/>
    <n v="0"/>
    <n v="0.63499572345504074"/>
    <n v="3.7833615333157447"/>
  </r>
  <r>
    <x v="11"/>
    <n v="9"/>
    <n v="9"/>
    <n v="0.51436119710935135"/>
    <n v="-1.2606523769232003"/>
    <n v="1"/>
    <n v="0.51436119710935135"/>
    <n v="0"/>
    <n v="0.18345206456102126"/>
    <n v="-0.99860077783189904"/>
    <n v="1"/>
    <n v="0.51436119710935135"/>
    <n v="0"/>
    <n v="0.18345206456102126"/>
    <n v="-0.99860077783189904"/>
  </r>
  <r>
    <x v="15"/>
    <n v="5"/>
    <n v="5"/>
    <n v="2.3355769876479697"/>
    <n v="4.9229385158653098"/>
    <n v="0.93067271390499695"/>
    <n v="2.1736577736283937"/>
    <n v="0.16191921401957599"/>
    <n v="0.93717599556187881"/>
    <n v="6.1128449237623217"/>
    <n v="0.82999295887309366"/>
    <n v="1.9385124546538453"/>
    <n v="0.39706453299412447"/>
    <n v="1.0884543850709649"/>
    <n v="6.1128449237623208"/>
  </r>
  <r>
    <x v="25"/>
    <n v="14"/>
    <n v="14"/>
    <n v="-4.8957873076866694"/>
    <n v="2.4766222001213647"/>
    <n v="1"/>
    <n v="-4.8957873076866694"/>
    <n v="0"/>
    <n v="-1.7461315011595273"/>
    <n v="-1.7634559525762761E-2"/>
    <n v="-0.63860799181535965"/>
    <n v="3.1264889009169101"/>
    <n v="-8.0222762086035786"/>
    <n v="-6.9071826772025533"/>
    <n v="-1.7634559525761873E-2"/>
  </r>
  <r>
    <x v="11"/>
    <n v="11"/>
    <n v="11"/>
    <n v="4.090415940138227"/>
    <n v="-4.7604883441580483"/>
    <n v="1"/>
    <n v="4.090415940138227"/>
    <n v="0"/>
    <n v="1.4588877492096999"/>
    <n v="-2.6765441351358259"/>
    <n v="1"/>
    <n v="4.090415940138227"/>
    <n v="0"/>
    <n v="1.4588877492096999"/>
    <n v="-2.6765441351358259"/>
  </r>
  <r>
    <x v="15"/>
    <n v="5"/>
    <n v="5"/>
    <n v="2.0230267853293098"/>
    <n v="4.7620818002517531"/>
    <n v="0.93067271390499695"/>
    <n v="1.8827758286049303"/>
    <n v="0.14025095672437948"/>
    <n v="0.81176178375461383"/>
    <n v="5.7927532565734765"/>
    <n v="0.82999295887309366"/>
    <n v="1.6790979874349967"/>
    <n v="0.34392879789431308"/>
    <n v="0.94279588609287901"/>
    <n v="5.7927532565734765"/>
  </r>
  <r>
    <x v="10"/>
    <n v="9"/>
    <n v="9"/>
    <n v="3.5814151134143062"/>
    <n v="-1.8738426127998653"/>
    <n v="1"/>
    <n v="3.5814151134143062"/>
    <n v="0"/>
    <n v="1.2773475143503463"/>
    <n v="-4.9219054968678844E-2"/>
    <n v="1"/>
    <n v="3.5814151134143062"/>
    <n v="0"/>
    <n v="1.2773475143503463"/>
    <n v="-4.9219054968678844E-2"/>
  </r>
  <r>
    <x v="13"/>
    <n v="1"/>
    <n v="1"/>
    <n v="29.063719233824315"/>
    <n v="4.2883448047044661"/>
    <n v="0.50114892526192667"/>
    <n v="14.565251658145442"/>
    <n v="14.498467575678873"/>
    <n v="19.693310232073024"/>
    <n v="19.095437842760941"/>
    <n v="0.4722090519824042"/>
    <n v="13.724151306486947"/>
    <n v="15.339567927337368"/>
    <n v="20.234423732309004"/>
    <n v="19.095437842760937"/>
  </r>
  <r>
    <x v="5"/>
    <n v="7"/>
    <n v="7"/>
    <n v="0.80328583134705811"/>
    <n v="2.1624905269324026"/>
    <n v="1"/>
    <n v="0.80328583134705811"/>
    <n v="0"/>
    <n v="0.28649992460824175"/>
    <n v="2.5717405594287883"/>
    <n v="1"/>
    <n v="0.80328583134705811"/>
    <n v="0"/>
    <n v="0.28649992460824175"/>
    <n v="2.5717405594287883"/>
  </r>
  <r>
    <x v="21"/>
    <n v="4"/>
    <n v="4"/>
    <n v="6.5313727694234398"/>
    <n v="2.3625297721364364"/>
    <n v="0.7566359530004696"/>
    <n v="4.9418714597940205"/>
    <n v="1.5895013096294193"/>
    <n v="3.3520691844795545"/>
    <n v="5.6900682569745964"/>
    <n v="0.80161223811068671"/>
    <n v="5.235628343632718"/>
    <n v="1.2957444257907218"/>
    <n v="3.1630836308307666"/>
    <n v="5.6900682569745964"/>
  </r>
  <r>
    <x v="21"/>
    <n v="4"/>
    <n v="4"/>
    <n v="6.4583603984437223"/>
    <n v="2.3622196636750492"/>
    <n v="0.7566359530004696"/>
    <n v="4.8866276748969586"/>
    <n v="1.5717327235467637"/>
    <n v="3.3145973500755126"/>
    <n v="5.6525605358701725"/>
    <n v="0.80161223811068671"/>
    <n v="5.1771007335218986"/>
    <n v="1.2812596649218237"/>
    <n v="3.1277244125397439"/>
    <n v="5.6525605358701725"/>
  </r>
  <r>
    <x v="8"/>
    <n v="7"/>
    <n v="7"/>
    <n v="-0.71356914405133065"/>
    <n v="4.2057992968232272"/>
    <n v="1"/>
    <n v="-0.71356914405133065"/>
    <n v="0"/>
    <n v="-0.2545015709173476"/>
    <n v="3.8422572250033959"/>
    <n v="1"/>
    <n v="-0.71356914405133065"/>
    <n v="0"/>
    <n v="-0.2545015709173476"/>
    <n v="3.8422572250033959"/>
  </r>
  <r>
    <x v="7"/>
    <n v="3"/>
    <n v="3"/>
    <n v="10.596433576052194"/>
    <n v="3.5652435451842939"/>
    <n v="0.65268200277898314"/>
    <n v="6.9161014887322079"/>
    <n v="3.6803320873199858"/>
    <n v="6.1470288442912153"/>
    <n v="8.9638085591756056"/>
    <n v="0.54736497875674861"/>
    <n v="5.8001166392531065"/>
    <n v="4.7963169367990872"/>
    <n v="6.8649865373551"/>
    <n v="8.9638085591756038"/>
  </r>
  <r>
    <x v="2"/>
    <n v="1"/>
    <n v="1"/>
    <n v="47.264690056718344"/>
    <n v="2.8517525884726642"/>
    <n v="0.50114892526192667"/>
    <n v="23.686648624762469"/>
    <n v="23.578041431955874"/>
    <n v="32.026121530463655"/>
    <n v="26.931694231668956"/>
    <n v="0.51646109579767174"/>
    <n v="24.410373619230075"/>
    <n v="22.854316437488269"/>
    <n v="31.560520292522867"/>
    <n v="26.931694231668956"/>
  </r>
  <r>
    <x v="12"/>
    <n v="1"/>
    <n v="1"/>
    <n v="33.053435833006731"/>
    <n v="2.8827854378957536"/>
    <n v="0.50114892526192667"/>
    <n v="16.564693843925379"/>
    <n v="16.488741989081351"/>
    <n v="22.396705695455775"/>
    <n v="19.722519391737691"/>
    <n v="0.47179224098430234"/>
    <n v="15.594354563885085"/>
    <n v="17.459081269121647"/>
    <n v="23.0209637678769"/>
    <n v="19.722519391737691"/>
  </r>
  <r>
    <x v="2"/>
    <n v="1"/>
    <n v="1"/>
    <n v="53.524640905579552"/>
    <n v="2.763005491057704"/>
    <n v="0.50114892526192667"/>
    <n v="26.823816264861751"/>
    <n v="26.700824640717801"/>
    <n v="36.267806949743395"/>
    <n v="30.032204293223316"/>
    <n v="0.51646109579767174"/>
    <n v="27.643394694272502"/>
    <n v="25.881246211307051"/>
    <n v="35.740539362966281"/>
    <n v="30.032204293223316"/>
  </r>
  <r>
    <x v="10"/>
    <n v="9"/>
    <n v="9"/>
    <n v="-1.2163692787511795"/>
    <n v="9.3081591355016771E-2"/>
    <n v="1"/>
    <n v="-1.2163692787511795"/>
    <n v="0"/>
    <n v="-0.43383026695939564"/>
    <n v="-0.52662206509034659"/>
    <n v="1"/>
    <n v="-1.2163692787511795"/>
    <n v="0"/>
    <n v="-0.43383026695939564"/>
    <n v="-0.52662206509034659"/>
  </r>
  <r>
    <x v="8"/>
    <n v="5"/>
    <n v="5"/>
    <n v="0.50712836013982576"/>
    <n v="4.4395919333316565"/>
    <n v="0.93067271390499695"/>
    <n v="0.47197052722952232"/>
    <n v="3.5157832910303444E-2"/>
    <n v="0.20349084115198487"/>
    <n v="4.697958618972093"/>
    <n v="1"/>
    <n v="0.50712836013982576"/>
    <n v="0"/>
    <n v="0.18087240092747026"/>
    <n v="4.6979586189720939"/>
  </r>
  <r>
    <x v="8"/>
    <n v="5"/>
    <n v="5"/>
    <n v="0.52136343323608803"/>
    <n v="4.3399923663289579"/>
    <n v="0.93067271390499695"/>
    <n v="0.48521872134065674"/>
    <n v="3.6144711895431281E-2"/>
    <n v="0.2092028210487899"/>
    <n v="4.6056113946597472"/>
    <n v="1"/>
    <n v="0.52136343323608803"/>
    <n v="0"/>
    <n v="0.18594948209798315"/>
    <n v="4.6056113946597481"/>
  </r>
  <r>
    <x v="8"/>
    <n v="5"/>
    <n v="5"/>
    <n v="1.8193962111680655"/>
    <n v="4.4778447820795044"/>
    <n v="0.93067271390499695"/>
    <n v="1.6932624095162525"/>
    <n v="0.12613380165181298"/>
    <n v="0.73005277262987955"/>
    <n v="5.4047725697832982"/>
    <n v="1"/>
    <n v="1.8193962111680655"/>
    <n v="0"/>
    <n v="0.64890585267520218"/>
    <n v="5.4047725697832991"/>
  </r>
  <r>
    <x v="6"/>
    <n v="2"/>
    <n v="2"/>
    <n v="16.363759799888172"/>
    <n v="3.2638583978913487"/>
    <n v="0.52716003555131441"/>
    <n v="8.6263201978622188"/>
    <n v="7.7374396020259528"/>
    <n v="10.814102963795492"/>
    <n v="11.600703103140376"/>
    <n v="0.64362575081817364"/>
    <n v="10.532137187411271"/>
    <n v="5.8316226124769006"/>
    <n v="9.5880146617390043"/>
    <n v="11.600703103140376"/>
  </r>
  <r>
    <x v="0"/>
    <n v="10"/>
    <n v="10"/>
    <n v="-4.989771527129804"/>
    <n v="4.4795642985479445"/>
    <n v="8.9477567070123984E-2"/>
    <n v="-0.44647261648335201"/>
    <n v="-4.5432989106464516"/>
    <n v="-4.7025378340414044"/>
    <n v="1.9374253986211234"/>
    <n v="1"/>
    <n v="-4.989771527129804"/>
    <n v="0"/>
    <n v="-1.7796519128661157"/>
    <n v="1.9374253986211234"/>
  </r>
  <r>
    <x v="5"/>
    <n v="7"/>
    <n v="7"/>
    <n v="0.847242940339063"/>
    <n v="1.9004271836781579"/>
    <n v="1"/>
    <n v="0.847242940339063"/>
    <n v="0"/>
    <n v="0.30217766710133021"/>
    <n v="2.3320720444927003"/>
    <n v="1"/>
    <n v="0.847242940339063"/>
    <n v="0"/>
    <n v="0.30217766710133021"/>
    <n v="2.3320720444927003"/>
  </r>
  <r>
    <x v="8"/>
    <n v="7"/>
    <n v="7"/>
    <n v="0.40809479666173543"/>
    <n v="4.3575464492139107"/>
    <n v="1"/>
    <n v="0.40809479666173543"/>
    <n v="0"/>
    <n v="0.14555109017737455"/>
    <n v="4.5654585052691647"/>
    <n v="1"/>
    <n v="0.40809479666173543"/>
    <n v="0"/>
    <n v="0.14555109017737455"/>
    <n v="4.5654585052691647"/>
  </r>
  <r>
    <x v="6"/>
    <n v="2"/>
    <n v="2"/>
    <n v="16.967190138945568"/>
    <n v="3.2394410000956171"/>
    <n v="0.52716003555131441"/>
    <n v="8.9444245568524572"/>
    <n v="8.0227655820931112"/>
    <n v="11.212884044540107"/>
    <n v="11.883715360184215"/>
    <n v="0.64362575081817364"/>
    <n v="10.920520492453553"/>
    <n v="6.0466696464920151"/>
    <n v="9.9415824853304997"/>
    <n v="11.883715360184215"/>
  </r>
  <r>
    <x v="0"/>
    <n v="10"/>
    <n v="10"/>
    <n v="-4.9797223776726911"/>
    <n v="4.2709796253282457"/>
    <n v="8.9477567070123984E-2"/>
    <n v="-0.44557344303880547"/>
    <n v="-4.5341489346338859"/>
    <n v="-4.6930671588281063"/>
    <n v="1.7339604655753393"/>
    <n v="1"/>
    <n v="-4.9797223776726911"/>
    <n v="0"/>
    <n v="-1.7760677832207419"/>
    <n v="1.7339604655753398"/>
  </r>
  <r>
    <x v="10"/>
    <n v="7"/>
    <n v="7"/>
    <n v="-2.3522312526875573"/>
    <n v="3.6239860420255972"/>
    <n v="1"/>
    <n v="-2.3522312526875573"/>
    <n v="0"/>
    <n v="-0.83894679858354415"/>
    <n v="2.4255947857188671"/>
    <n v="1"/>
    <n v="-2.3522312526875573"/>
    <n v="0"/>
    <n v="-0.83894679858354415"/>
    <n v="2.4255947857188671"/>
  </r>
  <r>
    <x v="26"/>
    <n v="12"/>
    <n v="12"/>
    <n v="-1.4888954838723705"/>
    <n v="-3.9654852488717238"/>
    <n v="0.23671511404263634"/>
    <n v="-0.35244406426241437"/>
    <n v="-1.1364514196099562"/>
    <n v="-1.262154119569789"/>
    <n v="-4.7240328310401809"/>
    <n v="-0.74908632505220341"/>
    <n v="1.1153112464007762"/>
    <n v="-2.6042067302731464"/>
    <n v="-2.2064198211318455"/>
    <n v="-4.72403283104018"/>
  </r>
  <r>
    <x v="3"/>
    <n v="2"/>
    <n v="2"/>
    <n v="23.168357448527125"/>
    <n v="2.5957778880450295"/>
    <n v="0.52716003555131441"/>
    <n v="12.21343213623112"/>
    <n v="10.954925312296005"/>
    <n v="15.310968018004196"/>
    <n v="14.399360957346143"/>
    <n v="0.46627992721572109"/>
    <n v="10.802940024807038"/>
    <n v="12.365417423720087"/>
    <n v="16.218394012967764"/>
    <n v="14.399360957346143"/>
  </r>
  <r>
    <x v="3"/>
    <n v="2"/>
    <n v="2"/>
    <n v="23.168357448527125"/>
    <n v="2.5957778880450295"/>
    <n v="0.52716003555131441"/>
    <n v="12.21343213623112"/>
    <n v="10.954925312296005"/>
    <n v="15.310968018004196"/>
    <n v="14.399360957346143"/>
    <n v="0.46627992721572109"/>
    <n v="10.802940024807038"/>
    <n v="12.365417423720087"/>
    <n v="16.218394012967764"/>
    <n v="14.399360957346143"/>
  </r>
  <r>
    <x v="14"/>
    <n v="6"/>
    <n v="6"/>
    <n v="2.6354911082517174"/>
    <n v="4.801857644001065"/>
    <n v="1"/>
    <n v="2.6354911082517174"/>
    <n v="0"/>
    <n v="0.93997425866905748"/>
    <n v="6.144561298922067"/>
    <n v="1"/>
    <n v="2.6354911082517174"/>
    <n v="0"/>
    <n v="0.93997425866905748"/>
    <n v="6.144561298922067"/>
  </r>
  <r>
    <x v="4"/>
    <n v="1"/>
    <n v="1"/>
    <n v="34.502197712483586"/>
    <n v="2.9542421962853158"/>
    <n v="0.50114892526192667"/>
    <n v="17.290739302785653"/>
    <n v="17.211458409697933"/>
    <n v="23.378373489429464"/>
    <n v="20.532076864864329"/>
    <n v="0.50129966934689707"/>
    <n v="17.295940305009289"/>
    <n v="17.206257407474297"/>
    <n v="23.375027476658907"/>
    <n v="20.532076864864329"/>
  </r>
  <r>
    <x v="2"/>
    <n v="1"/>
    <n v="1"/>
    <n v="29.81013136022435"/>
    <n v="2.5682398841615002"/>
    <n v="0.50114892526192667"/>
    <n v="14.939315293093289"/>
    <n v="14.870816067131061"/>
    <n v="20.199072259565714"/>
    <n v="17.755607508255"/>
    <n v="0.51646109579767174"/>
    <n v="15.395773108174007"/>
    <n v="14.414358252050343"/>
    <n v="19.905414688811685"/>
    <n v="17.755607508254997"/>
  </r>
  <r>
    <x v="2"/>
    <n v="1"/>
    <n v="1"/>
    <n v="32.132183924376911"/>
    <n v="2.2862941150716325"/>
    <n v="0.50114892526192667"/>
    <n v="16.103009440020045"/>
    <n v="16.029174484356865"/>
    <n v="21.772473831234414"/>
    <n v="18.656677859023937"/>
    <n v="0.51646109579767174"/>
    <n v="16.595022919956033"/>
    <n v="15.537161004420877"/>
    <n v="21.455941879052396"/>
    <n v="18.656677859023937"/>
  </r>
  <r>
    <x v="2"/>
    <n v="1"/>
    <n v="1"/>
    <n v="32.132183924376911"/>
    <n v="2.2862941150716325"/>
    <n v="0.50114892526192667"/>
    <n v="16.103009440020045"/>
    <n v="16.029174484356865"/>
    <n v="21.772473831234414"/>
    <n v="18.656677859023937"/>
    <n v="0.51646109579767174"/>
    <n v="16.595022919956033"/>
    <n v="15.537161004420877"/>
    <n v="21.455941879052396"/>
    <n v="18.656677859023937"/>
  </r>
  <r>
    <x v="2"/>
    <n v="1"/>
    <n v="1"/>
    <n v="57.561443249027491"/>
    <n v="2.7235775549639367"/>
    <n v="0.50114892526192667"/>
    <n v="28.846855420775512"/>
    <n v="28.714587828251979"/>
    <n v="39.00310728262577"/>
    <n v="32.04940604704597"/>
    <n v="0.51646109579767174"/>
    <n v="29.728246056088231"/>
    <n v="27.833197192939259"/>
    <n v="38.436073431303683"/>
    <n v="32.049406047045977"/>
  </r>
  <r>
    <x v="6"/>
    <n v="2"/>
    <n v="2"/>
    <n v="18.842753090284234"/>
    <n v="2.9893683779019011"/>
    <n v="0.52716003555131441"/>
    <n v="9.9331463889588765"/>
    <n v="8.909606701325357"/>
    <n v="12.45236269241143"/>
    <n v="12.589185794809008"/>
    <n v="0.64362575081817364"/>
    <n v="12.127681105215652"/>
    <n v="6.7150719850685814"/>
    <n v="11.040530728054796"/>
    <n v="12.589185794809008"/>
  </r>
  <r>
    <x v="6"/>
    <n v="2"/>
    <n v="2"/>
    <n v="18.842753090284234"/>
    <n v="2.9893683779019011"/>
    <n v="0.52716003555131441"/>
    <n v="9.9331463889588765"/>
    <n v="8.909606701325357"/>
    <n v="12.45236269241143"/>
    <n v="12.589185794809008"/>
    <n v="0.64362575081817364"/>
    <n v="12.127681105215652"/>
    <n v="6.7150719850685814"/>
    <n v="11.040530728054796"/>
    <n v="12.589185794809008"/>
  </r>
  <r>
    <x v="4"/>
    <n v="1"/>
    <n v="1"/>
    <n v="34.494581697007305"/>
    <n v="2.9542421962852741"/>
    <n v="0.50114892526192667"/>
    <n v="17.286922544814939"/>
    <n v="17.207659152192367"/>
    <n v="23.373212947026062"/>
    <n v="20.528196733459588"/>
    <n v="0.50129966934689707"/>
    <n v="17.29212239896929"/>
    <n v="17.202459298038015"/>
    <n v="23.369867672854401"/>
    <n v="20.528196733459588"/>
  </r>
  <r>
    <x v="2"/>
    <n v="1"/>
    <n v="1"/>
    <n v="29.632603579393969"/>
    <n v="3.3661732987145827"/>
    <n v="0.50114892526192667"/>
    <n v="14.850347436526009"/>
    <n v="14.78225614286796"/>
    <n v="20.078781059579327"/>
    <n v="18.463095844308427"/>
    <n v="0.51646109579767174"/>
    <n v="15.304086915951819"/>
    <n v="14.32851666344215"/>
    <n v="19.786872302885527"/>
    <n v="18.463095844308427"/>
  </r>
  <r>
    <x v="11"/>
    <n v="11"/>
    <n v="11"/>
    <n v="4.3615623173769213"/>
    <n v="-4.8373225278318106"/>
    <n v="1"/>
    <n v="4.3615623173769213"/>
    <n v="0"/>
    <n v="1.5555948161156528"/>
    <n v="-2.6152373739977905"/>
    <n v="1"/>
    <n v="4.3615623173769213"/>
    <n v="0"/>
    <n v="1.5555948161156528"/>
    <n v="-2.6152373739977905"/>
  </r>
  <r>
    <x v="18"/>
    <n v="13"/>
    <n v="13"/>
    <n v="-2.5345214209189701"/>
    <n v="-4.2368633196595713"/>
    <n v="1"/>
    <n v="-2.5345214209189701"/>
    <n v="0"/>
    <n v="-0.9039624099849598"/>
    <n v="-5.528125947975159"/>
    <n v="1"/>
    <n v="-2.5345214209189701"/>
    <n v="0"/>
    <n v="-0.9039624099849598"/>
    <n v="-5.528125947975159"/>
  </r>
  <r>
    <x v="2"/>
    <n v="1"/>
    <n v="1"/>
    <n v="37.43538734277206"/>
    <n v="2.8700693541318509"/>
    <n v="0.50114892526192667"/>
    <n v="18.76070413359415"/>
    <n v="18.67468320917791"/>
    <n v="25.3658759454656"/>
    <n v="21.942276143653931"/>
    <n v="0.51646109579767174"/>
    <n v="19.33392116865835"/>
    <n v="18.10146617411371"/>
    <n v="24.997102498127397"/>
    <n v="21.942276143653935"/>
  </r>
  <r>
    <x v="23"/>
    <n v="1"/>
    <n v="1"/>
    <n v="30.600051515481876"/>
    <n v="3.3646841921636015"/>
    <n v="0.50114892526192667"/>
    <n v="15.335182929943333"/>
    <n v="15.264868585538544"/>
    <n v="20.734314929332132"/>
    <n v="18.954492437756151"/>
    <n v="0.43119743898267082"/>
    <n v="13.194663846213579"/>
    <n v="17.405387669268297"/>
    <n v="22.111396476658832"/>
    <n v="18.954492437756151"/>
  </r>
  <r>
    <x v="2"/>
    <n v="1"/>
    <n v="1"/>
    <n v="37.211616654277414"/>
    <n v="2.5884609053530783"/>
    <n v="0.50114892526192667"/>
    <n v="18.648561693549937"/>
    <n v="18.563054960727477"/>
    <n v="25.214250974348996"/>
    <n v="21.546663242207792"/>
    <n v="0.51646109579767174"/>
    <n v="19.218352313671005"/>
    <n v="17.993264340606409"/>
    <n v="24.847681876800308"/>
    <n v="21.546663242207792"/>
  </r>
  <r>
    <x v="2"/>
    <n v="1"/>
    <n v="1"/>
    <n v="118.6414228440394"/>
    <n v="3.1068786477501535"/>
    <n v="0.50114892526192667"/>
    <n v="59.457021549836142"/>
    <n v="59.184401294203255"/>
    <n v="80.390342600167813"/>
    <n v="63.551124344102902"/>
    <n v="0.51646109579767174"/>
    <n v="61.273679249027509"/>
    <n v="57.367743595011888"/>
    <n v="79.221614035970035"/>
    <n v="63.5511243441029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17A3D35-E7B9-4C72-BD77-EBCDB0F00824}" name="PivotTable7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2:C30" firstHeaderRow="0" firstDataRow="1" firstDataCol="1"/>
  <pivotFields count="15">
    <pivotField axis="axisRow" showAll="0">
      <items count="28">
        <item x="2"/>
        <item x="23"/>
        <item x="4"/>
        <item x="16"/>
        <item x="12"/>
        <item x="19"/>
        <item x="1"/>
        <item x="13"/>
        <item x="20"/>
        <item x="3"/>
        <item x="6"/>
        <item x="17"/>
        <item x="7"/>
        <item x="21"/>
        <item x="15"/>
        <item x="8"/>
        <item x="5"/>
        <item x="10"/>
        <item x="14"/>
        <item x="24"/>
        <item x="0"/>
        <item x="25"/>
        <item x="26"/>
        <item x="11"/>
        <item x="9"/>
        <item x="18"/>
        <item x="22"/>
        <item t="default"/>
      </items>
    </pivotField>
    <pivotField showAll="0"/>
    <pivotField showAll="0"/>
    <pivotField dataField="1"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YR Nodal Price" fld="3" subtotal="max" baseField="0" baseItem="0"/>
    <dataField name="Min of YR Nodal Price" fld="3" subtotal="min" baseField="0" baseItem="0"/>
  </dataFields>
  <formats count="5">
    <format dxfId="40">
      <pivotArea collapsedLevelsAreSubtotals="1" fieldPosition="0">
        <references count="1">
          <reference field="0" count="0"/>
        </references>
      </pivotArea>
    </format>
    <format dxfId="39">
      <pivotArea grandRow="1" outline="0" collapsedLevelsAreSubtotals="1" fieldPosition="0"/>
    </format>
    <format dxfId="38">
      <pivotArea dataOnly="0" labelOnly="1" grandRow="1" outline="0" fieldPosition="0"/>
    </format>
    <format dxfId="37">
      <pivotArea grandRow="1" outline="0" collapsedLevelsAreSubtotals="1" fieldPosition="0"/>
    </format>
    <format dxfId="3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EB0D49-5114-46E3-A5ED-085ECA7CA563}" name="PivotTable4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28:C51" firstHeaderRow="0" firstDataRow="1" firstDataCol="1"/>
  <pivotFields count="22">
    <pivotField axis="axisRow" showAll="0">
      <items count="23">
        <item x="21"/>
        <item x="15"/>
        <item x="10"/>
        <item x="11"/>
        <item x="5"/>
        <item x="16"/>
        <item x="2"/>
        <item x="1"/>
        <item x="20"/>
        <item x="18"/>
        <item x="4"/>
        <item x="14"/>
        <item x="3"/>
        <item x="12"/>
        <item x="17"/>
        <item x="7"/>
        <item x="19"/>
        <item x="9"/>
        <item x="6"/>
        <item x="13"/>
        <item x="0"/>
        <item x="8"/>
        <item t="default"/>
      </items>
    </pivotField>
    <pivotField showAll="0"/>
    <pivotField showAll="0"/>
    <pivotField showAll="0"/>
    <pivotField showAll="0"/>
    <pivotField showAll="0"/>
    <pivotField dataField="1"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PS Nodal Price" fld="6" subtotal="max" baseField="0" baseItem="0"/>
    <dataField name="Min of PS Nodal Price" fld="6" subtotal="min" baseField="0" baseItem="0"/>
  </dataFields>
  <formats count="3">
    <format dxfId="5">
      <pivotArea collapsedLevelsAreSubtotals="1" fieldPosition="0">
        <references count="1">
          <reference field="0" count="0"/>
        </references>
      </pivotArea>
    </format>
    <format dxfId="4">
      <pivotArea dataOnly="0" grandRow="1" fieldPosition="0"/>
    </format>
    <format dxfId="3">
      <pivotArea dataOnly="0" grandRow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267E56-4C7B-425A-8B71-AC93772099EC}" name="PivotTable3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2:C25" firstHeaderRow="0" firstDataRow="1" firstDataCol="1"/>
  <pivotFields count="22">
    <pivotField axis="axisRow" showAll="0">
      <items count="23">
        <item x="21"/>
        <item x="15"/>
        <item x="10"/>
        <item x="11"/>
        <item x="5"/>
        <item x="16"/>
        <item x="2"/>
        <item x="1"/>
        <item x="20"/>
        <item x="18"/>
        <item x="4"/>
        <item x="14"/>
        <item x="3"/>
        <item x="12"/>
        <item x="17"/>
        <item x="7"/>
        <item x="19"/>
        <item x="9"/>
        <item x="6"/>
        <item x="13"/>
        <item x="0"/>
        <item x="8"/>
        <item t="default"/>
      </items>
    </pivotField>
    <pivotField showAll="0"/>
    <pivotField showAll="0"/>
    <pivotField showAll="0"/>
    <pivotField showAll="0"/>
    <pivotField dataField="1"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YR Nodal Price" fld="5" subtotal="max" baseField="0" baseItem="0"/>
    <dataField name="Min of YR Nodal Price" fld="5" subtotal="min" baseField="0" baseItem="0"/>
  </dataFields>
  <formats count="3">
    <format dxfId="8">
      <pivotArea collapsedLevelsAreSubtotals="1" fieldPosition="0">
        <references count="1">
          <reference field="0" count="0"/>
        </references>
      </pivotArea>
    </format>
    <format dxfId="7">
      <pivotArea dataOnly="0" grandRow="1" fieldPosition="0"/>
    </format>
    <format dxfId="6">
      <pivotArea dataOnly="0" grandRow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AE7E99-8DBE-4D23-B8E8-3B80C1B9DA68}" name="PivotTable6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80:C103" firstHeaderRow="0" firstDataRow="1" firstDataCol="1"/>
  <pivotFields count="22">
    <pivotField axis="axisRow" showAll="0">
      <items count="23">
        <item x="21"/>
        <item x="15"/>
        <item x="10"/>
        <item x="11"/>
        <item x="5"/>
        <item x="16"/>
        <item x="2"/>
        <item x="1"/>
        <item x="20"/>
        <item x="18"/>
        <item x="4"/>
        <item x="14"/>
        <item x="3"/>
        <item x="12"/>
        <item x="17"/>
        <item x="7"/>
        <item x="19"/>
        <item x="9"/>
        <item x="6"/>
        <item x="13"/>
        <item x="0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dataField="1" showAll="0"/>
    <pivotField showAll="0"/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Wind" fld="20" subtotal="max" baseField="0" baseItem="0"/>
    <dataField name="Min of Wind" fld="20" subtotal="min" baseField="0" baseItem="0"/>
  </dataFields>
  <formats count="3">
    <format dxfId="11">
      <pivotArea collapsedLevelsAreSubtotals="1" fieldPosition="0">
        <references count="1">
          <reference field="0" count="0"/>
        </references>
      </pivotArea>
    </format>
    <format dxfId="10">
      <pivotArea dataOnly="0" grandRow="1" fieldPosition="0"/>
    </format>
    <format dxfId="9">
      <pivotArea dataOnly="0" grandRow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6206053-BD7E-4897-ABDD-20326CD0279B}" name="PivotTable10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95:C123" firstHeaderRow="0" firstDataRow="1" firstDataCol="1"/>
  <pivotFields count="15">
    <pivotField axis="axisRow" showAll="0">
      <items count="28">
        <item x="2"/>
        <item x="23"/>
        <item x="4"/>
        <item x="16"/>
        <item x="12"/>
        <item x="19"/>
        <item x="1"/>
        <item x="13"/>
        <item x="20"/>
        <item x="3"/>
        <item x="6"/>
        <item x="17"/>
        <item x="7"/>
        <item x="21"/>
        <item x="15"/>
        <item x="8"/>
        <item x="5"/>
        <item x="10"/>
        <item x="14"/>
        <item x="24"/>
        <item x="0"/>
        <item x="25"/>
        <item x="26"/>
        <item x="11"/>
        <item x="9"/>
        <item x="18"/>
        <item x="22"/>
        <item t="default"/>
      </items>
    </pivotField>
    <pivotField showAll="0"/>
    <pivotField showAll="0"/>
    <pivotField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dataField="1" showAll="0"/>
    <pivotField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Wind 2" fld="13" subtotal="max" baseField="0" baseItem="0"/>
    <dataField name="Min of Wind 2" fld="13" subtotal="min" baseField="0" baseItem="0"/>
  </dataFields>
  <formats count="9">
    <format dxfId="49">
      <pivotArea collapsedLevelsAreSubtotals="1" fieldPosition="0">
        <references count="1">
          <reference field="0" count="0"/>
        </references>
      </pivotArea>
    </format>
    <format dxfId="48">
      <pivotArea grandRow="1" outline="0" collapsedLevelsAreSubtotals="1" fieldPosition="0"/>
    </format>
    <format dxfId="47">
      <pivotArea dataOnly="0" labelOnly="1" grandRow="1" outline="0" fieldPosition="0"/>
    </format>
    <format dxfId="46">
      <pivotArea grandRow="1" outline="0" collapsedLevelsAreSubtotals="1" fieldPosition="0"/>
    </format>
    <format dxfId="45">
      <pivotArea dataOnly="0" labelOnly="1" grandRow="1" outline="0" fieldPosition="0"/>
    </format>
    <format dxfId="44">
      <pivotArea collapsedLevelsAreSubtotals="1" fieldPosition="0">
        <references count="1">
          <reference field="0" count="15"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</reference>
        </references>
      </pivotArea>
    </format>
    <format dxfId="43">
      <pivotArea grandRow="1" outline="0" collapsedLevelsAreSubtotals="1" fieldPosition="0"/>
    </format>
    <format dxfId="42">
      <pivotArea dataOnly="0" labelOnly="1" fieldPosition="0">
        <references count="1">
          <reference field="0" count="15"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</reference>
        </references>
      </pivotArea>
    </format>
    <format dxfId="41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204BA32-231C-4F27-9DA1-8DA01F0A1EE2}" name="PivotTable9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64:C92" firstHeaderRow="0" firstDataRow="1" firstDataCol="1"/>
  <pivotFields count="15">
    <pivotField axis="axisRow" showAll="0">
      <items count="28">
        <item x="2"/>
        <item x="23"/>
        <item x="4"/>
        <item x="16"/>
        <item x="12"/>
        <item x="19"/>
        <item x="1"/>
        <item x="13"/>
        <item x="20"/>
        <item x="3"/>
        <item x="6"/>
        <item x="17"/>
        <item x="7"/>
        <item x="21"/>
        <item x="15"/>
        <item x="8"/>
        <item x="5"/>
        <item x="10"/>
        <item x="14"/>
        <item x="24"/>
        <item x="0"/>
        <item x="25"/>
        <item x="26"/>
        <item x="11"/>
        <item x="9"/>
        <item x="18"/>
        <item x="22"/>
        <item t="default"/>
      </items>
    </pivotField>
    <pivotField showAll="0"/>
    <pivotField showAll="0"/>
    <pivotField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dataField="1"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CCGT" fld="14" subtotal="max" baseField="0" baseItem="0"/>
    <dataField name="Min of CCGT" fld="14" subtotal="min" baseField="0" baseItem="0"/>
  </dataFields>
  <formats count="5">
    <format dxfId="54">
      <pivotArea collapsedLevelsAreSubtotals="1" fieldPosition="0">
        <references count="1">
          <reference field="0" count="0"/>
        </references>
      </pivotArea>
    </format>
    <format dxfId="53">
      <pivotArea grandRow="1" outline="0" collapsedLevelsAreSubtotals="1" fieldPosition="0"/>
    </format>
    <format dxfId="52">
      <pivotArea dataOnly="0" labelOnly="1" grandRow="1" outline="0" fieldPosition="0"/>
    </format>
    <format dxfId="51">
      <pivotArea grandRow="1" outline="0" collapsedLevelsAreSubtotals="1" fieldPosition="0"/>
    </format>
    <format dxfId="5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BD4437F-27D7-48A6-B210-B097117B40CA}" name="PivotTable8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3:C61" firstHeaderRow="0" firstDataRow="1" firstDataCol="1"/>
  <pivotFields count="15">
    <pivotField axis="axisRow" showAll="0">
      <items count="28">
        <item x="2"/>
        <item x="23"/>
        <item x="4"/>
        <item x="16"/>
        <item x="12"/>
        <item x="19"/>
        <item x="1"/>
        <item x="13"/>
        <item x="20"/>
        <item x="3"/>
        <item x="6"/>
        <item x="17"/>
        <item x="7"/>
        <item x="21"/>
        <item x="15"/>
        <item x="8"/>
        <item x="5"/>
        <item x="10"/>
        <item x="14"/>
        <item x="24"/>
        <item x="0"/>
        <item x="25"/>
        <item x="26"/>
        <item x="11"/>
        <item x="9"/>
        <item x="18"/>
        <item x="22"/>
        <item t="default"/>
      </items>
    </pivotField>
    <pivotField showAll="0"/>
    <pivotField showAll="0"/>
    <pivotField showAll="0"/>
    <pivotField dataField="1"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PS Nodal Price" fld="4" subtotal="max" baseField="0" baseItem="0"/>
    <dataField name="Min of PS Nodal Price" fld="4" subtotal="min" baseField="0" baseItem="0"/>
  </dataFields>
  <formats count="5">
    <format dxfId="59">
      <pivotArea collapsedLevelsAreSubtotals="1" fieldPosition="0">
        <references count="1">
          <reference field="0" count="0"/>
        </references>
      </pivotArea>
    </format>
    <format dxfId="58">
      <pivotArea grandRow="1" outline="0" collapsedLevelsAreSubtotals="1" fieldPosition="0"/>
    </format>
    <format dxfId="57">
      <pivotArea dataOnly="0" labelOnly="1" grandRow="1" outline="0" fieldPosition="0"/>
    </format>
    <format dxfId="56">
      <pivotArea grandRow="1" outline="0" collapsedLevelsAreSubtotals="1" fieldPosition="0"/>
    </format>
    <format dxfId="55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FA9DE0-29DE-4682-863E-191D1D41B787}" name="PivotTable2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20:C35" firstHeaderRow="0" firstDataRow="1" firstDataCol="1"/>
  <pivotFields count="22">
    <pivotField showAll="0"/>
    <pivotField showAll="0"/>
    <pivotField showAll="0"/>
    <pivotField axis="axisRow" showAll="0">
      <items count="15">
        <item x="1"/>
        <item x="2"/>
        <item x="4"/>
        <item x="10"/>
        <item x="12"/>
        <item x="5"/>
        <item x="3"/>
        <item x="9"/>
        <item x="7"/>
        <item x="0"/>
        <item x="6"/>
        <item x="8"/>
        <item x="11"/>
        <item x="13"/>
        <item t="default"/>
      </items>
    </pivotField>
    <pivotField showAll="0"/>
    <pivotField showAll="0"/>
    <pivotField dataField="1"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PS Nodal Price" fld="6" subtotal="max" baseField="3" baseItem="0"/>
    <dataField name="Min of PS Nodal Price" fld="6" subtotal="min" baseField="3" baseItem="0"/>
  </dataFields>
  <formats count="7">
    <format dxfId="18">
      <pivotArea collapsedLevelsAreSubtotals="1" fieldPosition="0">
        <references count="1">
          <reference field="3" count="0"/>
        </references>
      </pivotArea>
    </format>
    <format dxfId="17">
      <pivotArea grandRow="1" outline="0" collapsedLevelsAreSubtotals="1" fieldPosition="0"/>
    </format>
    <format dxfId="16">
      <pivotArea dataOnly="0" labelOnly="1" grandRow="1" outline="0" fieldPosition="0"/>
    </format>
    <format dxfId="15">
      <pivotArea grandRow="1" outline="0" collapsedLevelsAreSubtotals="1" fieldPosition="0"/>
    </format>
    <format dxfId="14">
      <pivotArea dataOnly="0" labelOnly="1" grandRow="1" outline="0" fieldPosition="0"/>
    </format>
    <format dxfId="13">
      <pivotArea grandRow="1" outline="0" collapsedLevelsAreSubtotals="1" fieldPosition="0"/>
    </format>
    <format dxfId="12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7B0B90-330D-4C4A-9866-3F6628CEDEF6}" name="PivotTable1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2:C17" firstHeaderRow="0" firstDataRow="1" firstDataCol="1"/>
  <pivotFields count="22">
    <pivotField showAll="0"/>
    <pivotField showAll="0"/>
    <pivotField showAll="0"/>
    <pivotField axis="axisRow" showAll="0">
      <items count="15">
        <item x="1"/>
        <item x="2"/>
        <item x="4"/>
        <item x="10"/>
        <item x="12"/>
        <item x="5"/>
        <item x="3"/>
        <item x="9"/>
        <item x="7"/>
        <item x="0"/>
        <item x="6"/>
        <item x="8"/>
        <item x="11"/>
        <item x="13"/>
        <item t="default"/>
      </items>
    </pivotField>
    <pivotField showAll="0"/>
    <pivotField dataField="1"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YR Nodal Price" fld="5" subtotal="max" baseField="3" baseItem="0"/>
    <dataField name="Min of YR Nodal Price" fld="5" subtotal="min" baseField="3" baseItem="0"/>
  </dataFields>
  <formats count="7">
    <format dxfId="25">
      <pivotArea collapsedLevelsAreSubtotals="1" fieldPosition="0">
        <references count="1">
          <reference field="3" count="0"/>
        </references>
      </pivotArea>
    </format>
    <format dxfId="24">
      <pivotArea dataOnly="0" grandRow="1" fieldPosition="0"/>
    </format>
    <format dxfId="23">
      <pivotArea dataOnly="0" grandRow="1" fieldPosition="0"/>
    </format>
    <format dxfId="22">
      <pivotArea grandRow="1" outline="0" collapsedLevelsAreSubtotals="1" fieldPosition="0"/>
    </format>
    <format dxfId="21">
      <pivotArea dataOnly="0" labelOnly="1" grandRow="1" outline="0" fieldPosition="0"/>
    </format>
    <format dxfId="20">
      <pivotArea grandRow="1" outline="0" collapsedLevelsAreSubtotals="1" fieldPosition="0"/>
    </format>
    <format dxfId="19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6BEFEF-5198-4B3A-9361-A34EA22932EC}" name="PivotTable4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56:C71" firstHeaderRow="0" firstDataRow="1" firstDataCol="1"/>
  <pivotFields count="22">
    <pivotField showAll="0"/>
    <pivotField showAll="0"/>
    <pivotField showAll="0"/>
    <pivotField axis="axisRow" showAll="0">
      <items count="15">
        <item x="1"/>
        <item x="2"/>
        <item x="4"/>
        <item x="10"/>
        <item x="12"/>
        <item x="5"/>
        <item x="3"/>
        <item x="9"/>
        <item x="7"/>
        <item x="0"/>
        <item x="6"/>
        <item x="8"/>
        <item x="11"/>
        <item x="13"/>
        <item t="default"/>
      </items>
    </pivotField>
    <pivotField showAll="0"/>
    <pivotField showAll="0"/>
    <pivotField showAll="0"/>
    <pivotField numFmtId="166" showAll="0"/>
    <pivotField showAll="0"/>
    <pivotField numFmtId="165" showAll="0"/>
    <pivotField dataField="1"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Wind " fld="10" subtotal="max" baseField="3" baseItem="0"/>
    <dataField name="Min of Wind " fld="10" subtotal="min" baseField="3" baseItem="0"/>
  </dataFields>
  <formats count="5">
    <format dxfId="30">
      <pivotArea collapsedLevelsAreSubtotals="1" fieldPosition="0">
        <references count="1">
          <reference field="3" count="0"/>
        </references>
      </pivotArea>
    </format>
    <format dxfId="29">
      <pivotArea grandRow="1" outline="0" collapsedLevelsAreSubtotals="1" fieldPosition="0"/>
    </format>
    <format dxfId="28">
      <pivotArea dataOnly="0" labelOnly="1" grandRow="1" outline="0" fieldPosition="0"/>
    </format>
    <format dxfId="27">
      <pivotArea grandRow="1" outline="0" collapsedLevelsAreSubtotals="1" fieldPosition="0"/>
    </format>
    <format dxfId="2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96D766-9D30-4F21-8472-3F4360F575F2}" name="PivotTable3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8:C53" firstHeaderRow="0" firstDataRow="1" firstDataCol="1"/>
  <pivotFields count="22">
    <pivotField showAll="0"/>
    <pivotField showAll="0"/>
    <pivotField showAll="0"/>
    <pivotField axis="axisRow" showAll="0">
      <items count="15">
        <item x="1"/>
        <item x="2"/>
        <item x="4"/>
        <item x="10"/>
        <item x="12"/>
        <item x="5"/>
        <item x="3"/>
        <item x="9"/>
        <item x="7"/>
        <item x="0"/>
        <item x="6"/>
        <item x="8"/>
        <item x="11"/>
        <item x="13"/>
        <item t="default"/>
      </items>
    </pivotField>
    <pivotField showAll="0"/>
    <pivotField showAll="0"/>
    <pivotField showAll="0"/>
    <pivotField numFmtId="166" showAll="0"/>
    <pivotField showAll="0"/>
    <pivotField numFmtId="165" showAll="0"/>
    <pivotField showAll="0"/>
    <pivotField dataField="1"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CCGT" fld="11" subtotal="max" baseField="3" baseItem="0"/>
    <dataField name="Min of CCGT" fld="11" subtotal="min" baseField="3" baseItem="0"/>
  </dataFields>
  <formats count="5">
    <format dxfId="35">
      <pivotArea collapsedLevelsAreSubtotals="1" fieldPosition="0">
        <references count="1">
          <reference field="3" count="0"/>
        </references>
      </pivotArea>
    </format>
    <format dxfId="34">
      <pivotArea grandRow="1" outline="0" collapsedLevelsAreSubtotals="1" fieldPosition="0"/>
    </format>
    <format dxfId="33">
      <pivotArea dataOnly="0" labelOnly="1" grandRow="1" outline="0" fieldPosition="0"/>
    </format>
    <format dxfId="32">
      <pivotArea grandRow="1" outline="0" collapsedLevelsAreSubtotals="1" fieldPosition="0"/>
    </format>
    <format dxfId="31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E8EE43A-1E05-46A9-863A-ED8C5D115D13}" name="PivotTable5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54:C77" firstHeaderRow="0" firstDataRow="1" firstDataCol="1"/>
  <pivotFields count="22">
    <pivotField axis="axisRow" showAll="0">
      <items count="23">
        <item x="21"/>
        <item x="15"/>
        <item x="10"/>
        <item x="11"/>
        <item x="5"/>
        <item x="16"/>
        <item x="2"/>
        <item x="1"/>
        <item x="20"/>
        <item x="18"/>
        <item x="4"/>
        <item x="14"/>
        <item x="3"/>
        <item x="12"/>
        <item x="17"/>
        <item x="7"/>
        <item x="19"/>
        <item x="9"/>
        <item x="6"/>
        <item x="13"/>
        <item x="0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showAll="0"/>
    <pivotField numFmtId="166" showAll="0"/>
    <pivotField showAll="0"/>
    <pivotField numFmtId="165" showAll="0"/>
    <pivotField showAll="0"/>
    <pivotField dataField="1" showAll="0"/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CCGT" fld="21" subtotal="max" baseField="0" baseItem="0"/>
    <dataField name="Min of CCGT" fld="21" subtotal="min" baseField="0" baseItem="0"/>
  </dataFields>
  <formats count="3">
    <format dxfId="2">
      <pivotArea collapsedLevelsAreSubtotals="1" fieldPosition="0">
        <references count="1">
          <reference field="0" count="0"/>
        </references>
      </pivotArea>
    </format>
    <format dxfId="1">
      <pivotArea dataOnly="0" grandRow="1" fieldPosition="0"/>
    </format>
    <format dxfId="0">
      <pivotArea dataOnly="0" grandRow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78" dT="2020-04-23T14:33:10.30" personId="{B8C5E138-3FF3-4CE9-9570-7CDA39EE039A}" id="{D23EF406-15A8-4F8D-ADAE-D128535B5EF5}">
    <text>600MW*0.7 YR availability factor connecting at Node SPIT20 from Shetland</text>
  </threadedComment>
  <threadedComment ref="I178" dT="2020-04-23T14:31:56.86" personId="{B8C5E138-3FF3-4CE9-9570-7CDA39EE039A}" id="{8066746F-2997-4726-9435-889AA44637C3}">
    <text>Assumes all of additional £60/kW is driven by YR background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T29" dT="2020-04-23T14:30:10.60" personId="{B8C5E138-3FF3-4CE9-9570-7CDA39EE039A}" id="{B3EDBB6D-63A8-4304-AE3B-68BE7C9C5BB3}">
    <text>New Zone for Shetland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7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1.xml"/><Relationship Id="rId2" Type="http://schemas.openxmlformats.org/officeDocument/2006/relationships/pivotTable" Target="../pivotTables/pivotTable10.xml"/><Relationship Id="rId1" Type="http://schemas.openxmlformats.org/officeDocument/2006/relationships/pivotTable" Target="../pivotTables/pivotTable9.xm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pivotTable" Target="../pivotTables/pivotTable1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59C73-27F9-46C4-A94E-CF56E9356F3C}">
  <dimension ref="A1:J125"/>
  <sheetViews>
    <sheetView topLeftCell="A10" workbookViewId="0">
      <selection activeCell="A35" sqref="A35"/>
    </sheetView>
  </sheetViews>
  <sheetFormatPr defaultRowHeight="14.5" x14ac:dyDescent="0.35"/>
  <cols>
    <col min="1" max="1" width="12.36328125" bestFit="1" customWidth="1"/>
    <col min="2" max="2" width="19.26953125" bestFit="1" customWidth="1"/>
    <col min="3" max="3" width="18.90625" bestFit="1" customWidth="1"/>
    <col min="4" max="4" width="8.453125" customWidth="1"/>
    <col min="8" max="9" width="11" customWidth="1"/>
  </cols>
  <sheetData>
    <row r="1" spans="1:10" ht="17.149999999999999" customHeight="1" x14ac:dyDescent="0.35">
      <c r="A1" s="61" t="s">
        <v>276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x14ac:dyDescent="0.35">
      <c r="A2" s="38" t="s">
        <v>263</v>
      </c>
      <c r="B2" t="s">
        <v>265</v>
      </c>
      <c r="C2" t="s">
        <v>266</v>
      </c>
      <c r="D2" s="37" t="s">
        <v>267</v>
      </c>
      <c r="E2" s="44"/>
      <c r="F2" s="44"/>
      <c r="G2" s="44"/>
      <c r="H2" s="44"/>
      <c r="I2" s="44"/>
      <c r="J2" s="44"/>
    </row>
    <row r="3" spans="1:10" x14ac:dyDescent="0.35">
      <c r="A3" s="39">
        <v>1</v>
      </c>
      <c r="B3" s="40">
        <v>118.6414228440394</v>
      </c>
      <c r="C3" s="40">
        <v>29.632603579393969</v>
      </c>
      <c r="D3" s="50">
        <f>+GETPIVOTDATA("Max of YR Nodal Price",$A$2,"27 Gen Zone",A3)-GETPIVOTDATA("Min of YR Nodal Price",$A$2,"27 Gen Zone",A3)</f>
        <v>89.008819264645425</v>
      </c>
      <c r="E3" s="44"/>
      <c r="F3" s="44"/>
      <c r="G3" s="44"/>
      <c r="H3" s="44"/>
      <c r="I3" s="44"/>
      <c r="J3" s="44"/>
    </row>
    <row r="4" spans="1:10" x14ac:dyDescent="0.35">
      <c r="A4" s="39">
        <v>2</v>
      </c>
      <c r="B4" s="40">
        <v>30.600051515481876</v>
      </c>
      <c r="C4" s="40">
        <v>30.600051515481876</v>
      </c>
      <c r="D4" s="50">
        <f t="shared" ref="D4:D29" si="0">+GETPIVOTDATA("Max of YR Nodal Price",$A$2,"27 Gen Zone",A4)-GETPIVOTDATA("Min of YR Nodal Price",$A$2,"27 Gen Zone",A4)</f>
        <v>0</v>
      </c>
      <c r="E4" s="44"/>
      <c r="F4" s="44"/>
      <c r="G4" s="44"/>
      <c r="H4" s="44"/>
      <c r="I4" s="44"/>
      <c r="J4" s="44"/>
    </row>
    <row r="5" spans="1:10" x14ac:dyDescent="0.35">
      <c r="A5" s="39">
        <v>3</v>
      </c>
      <c r="B5" s="40">
        <v>35.749953804762299</v>
      </c>
      <c r="C5" s="40">
        <v>34.494581697007305</v>
      </c>
      <c r="D5" s="50">
        <f t="shared" si="0"/>
        <v>1.2553721077549937</v>
      </c>
      <c r="E5" s="44"/>
      <c r="F5" s="44"/>
      <c r="G5" s="44"/>
      <c r="H5" s="44"/>
      <c r="I5" s="44"/>
      <c r="J5" s="44"/>
    </row>
    <row r="6" spans="1:10" x14ac:dyDescent="0.35">
      <c r="A6" s="39">
        <v>4</v>
      </c>
      <c r="B6" s="40">
        <v>40.980449205955289</v>
      </c>
      <c r="C6" s="40">
        <v>40.980449205955289</v>
      </c>
      <c r="D6" s="50">
        <f t="shared" si="0"/>
        <v>0</v>
      </c>
      <c r="E6" s="44"/>
      <c r="F6" s="44"/>
      <c r="G6" s="44"/>
      <c r="H6" s="44"/>
      <c r="I6" s="44"/>
      <c r="J6" s="44"/>
    </row>
    <row r="7" spans="1:10" x14ac:dyDescent="0.35">
      <c r="A7" s="39">
        <v>5</v>
      </c>
      <c r="B7" s="40">
        <v>33.053435833006731</v>
      </c>
      <c r="C7" s="40">
        <v>29.760464527248121</v>
      </c>
      <c r="D7" s="50">
        <f t="shared" si="0"/>
        <v>3.2929713057586092</v>
      </c>
      <c r="E7" s="44"/>
      <c r="F7" s="44"/>
      <c r="G7" s="44"/>
      <c r="H7" s="44"/>
      <c r="I7" s="44"/>
      <c r="J7" s="44"/>
    </row>
    <row r="8" spans="1:10" x14ac:dyDescent="0.35">
      <c r="A8" s="39">
        <v>6</v>
      </c>
      <c r="B8" s="40">
        <v>30.824891369853628</v>
      </c>
      <c r="C8" s="40">
        <v>30.824891369853628</v>
      </c>
      <c r="D8" s="50">
        <f t="shared" si="0"/>
        <v>0</v>
      </c>
      <c r="E8" s="44"/>
      <c r="F8" s="44"/>
      <c r="G8" s="44"/>
      <c r="H8" s="44"/>
      <c r="I8" s="44"/>
      <c r="J8" s="44"/>
    </row>
    <row r="9" spans="1:10" x14ac:dyDescent="0.35">
      <c r="A9" s="39">
        <v>7</v>
      </c>
      <c r="B9" s="40">
        <v>46.347084922746042</v>
      </c>
      <c r="C9" s="40">
        <v>33.779395849061203</v>
      </c>
      <c r="D9" s="50">
        <f t="shared" si="0"/>
        <v>12.567689073684839</v>
      </c>
      <c r="E9" s="44"/>
      <c r="F9" s="44"/>
      <c r="G9" s="44"/>
      <c r="H9" s="44"/>
      <c r="I9" s="44"/>
      <c r="J9" s="44"/>
    </row>
    <row r="10" spans="1:10" x14ac:dyDescent="0.35">
      <c r="A10" s="39">
        <v>8</v>
      </c>
      <c r="B10" s="40">
        <v>29.063719233824315</v>
      </c>
      <c r="C10" s="40">
        <v>25.888962494719468</v>
      </c>
      <c r="D10" s="50">
        <f t="shared" si="0"/>
        <v>3.174756739104847</v>
      </c>
      <c r="E10" s="44"/>
      <c r="F10" s="44"/>
      <c r="G10" s="44"/>
      <c r="H10" s="44"/>
      <c r="I10" s="44"/>
      <c r="J10" s="44"/>
    </row>
    <row r="11" spans="1:10" x14ac:dyDescent="0.35">
      <c r="A11" s="39">
        <v>9</v>
      </c>
      <c r="B11" s="40">
        <v>22.898651835853158</v>
      </c>
      <c r="C11" s="40">
        <v>22.898651835853158</v>
      </c>
      <c r="D11" s="50">
        <f t="shared" si="0"/>
        <v>0</v>
      </c>
      <c r="E11" s="44"/>
      <c r="F11" s="44"/>
      <c r="G11" s="44"/>
      <c r="H11" s="44"/>
      <c r="I11" s="44"/>
      <c r="J11" s="44"/>
    </row>
    <row r="12" spans="1:10" x14ac:dyDescent="0.35">
      <c r="A12" s="39">
        <v>10</v>
      </c>
      <c r="B12" s="40">
        <v>26.374817717887421</v>
      </c>
      <c r="C12" s="40">
        <v>22.396965191968452</v>
      </c>
      <c r="D12" s="50">
        <f t="shared" si="0"/>
        <v>3.9778525259189692</v>
      </c>
      <c r="E12" s="44"/>
      <c r="F12" s="44"/>
      <c r="G12" s="44"/>
      <c r="H12" s="44"/>
      <c r="I12" s="44"/>
      <c r="J12" s="44"/>
    </row>
    <row r="13" spans="1:10" x14ac:dyDescent="0.35">
      <c r="A13" s="39">
        <v>11</v>
      </c>
      <c r="B13" s="40">
        <v>21.304237920209015</v>
      </c>
      <c r="C13" s="40">
        <v>16.363759799888172</v>
      </c>
      <c r="D13" s="50">
        <f t="shared" si="0"/>
        <v>4.9404781203208437</v>
      </c>
      <c r="E13" s="44"/>
      <c r="F13" s="44"/>
      <c r="G13" s="44"/>
      <c r="H13" s="44"/>
      <c r="I13" s="44"/>
      <c r="J13" s="44"/>
    </row>
    <row r="14" spans="1:10" x14ac:dyDescent="0.35">
      <c r="A14" s="39">
        <v>12</v>
      </c>
      <c r="B14" s="40">
        <v>15.773786651739462</v>
      </c>
      <c r="C14" s="40">
        <v>13.238075374157752</v>
      </c>
      <c r="D14" s="50">
        <f t="shared" si="0"/>
        <v>2.5357112775817097</v>
      </c>
      <c r="E14" s="44"/>
      <c r="F14" s="44"/>
      <c r="G14" s="44"/>
      <c r="H14" s="44"/>
      <c r="I14" s="44"/>
      <c r="J14" s="44"/>
    </row>
    <row r="15" spans="1:10" x14ac:dyDescent="0.35">
      <c r="A15" s="39">
        <v>13</v>
      </c>
      <c r="B15" s="40">
        <v>10.596433576052194</v>
      </c>
      <c r="C15" s="40">
        <v>7.228164940043289</v>
      </c>
      <c r="D15" s="50">
        <f t="shared" si="0"/>
        <v>3.3682686360089047</v>
      </c>
      <c r="E15" s="44"/>
      <c r="F15" s="44"/>
      <c r="G15" s="44"/>
      <c r="H15" s="44"/>
      <c r="I15" s="44"/>
      <c r="J15" s="44"/>
    </row>
    <row r="16" spans="1:10" x14ac:dyDescent="0.35">
      <c r="A16" s="39">
        <v>14</v>
      </c>
      <c r="B16" s="40">
        <v>8.9691226647758917</v>
      </c>
      <c r="C16" s="40">
        <v>6.4583603984437223</v>
      </c>
      <c r="D16" s="50">
        <f t="shared" si="0"/>
        <v>2.5107622663321694</v>
      </c>
      <c r="E16" s="44"/>
      <c r="F16" s="44"/>
      <c r="G16" s="44"/>
      <c r="H16" s="44"/>
      <c r="I16" s="44"/>
      <c r="J16" s="44"/>
    </row>
    <row r="17" spans="1:10" x14ac:dyDescent="0.35">
      <c r="A17" s="39">
        <v>15</v>
      </c>
      <c r="B17" s="40">
        <v>4.3111130286622847</v>
      </c>
      <c r="C17" s="40">
        <v>2.0230267853293098</v>
      </c>
      <c r="D17" s="50">
        <f t="shared" si="0"/>
        <v>2.2880862433329749</v>
      </c>
      <c r="E17" s="44"/>
      <c r="F17" s="44"/>
      <c r="G17" s="44"/>
      <c r="H17" s="44"/>
      <c r="I17" s="44"/>
      <c r="J17" s="44"/>
    </row>
    <row r="18" spans="1:10" x14ac:dyDescent="0.35">
      <c r="A18" s="39">
        <v>16</v>
      </c>
      <c r="B18" s="40">
        <v>2.4041955799411294</v>
      </c>
      <c r="C18" s="40">
        <v>-0.71356914405133065</v>
      </c>
      <c r="D18" s="50">
        <f t="shared" si="0"/>
        <v>3.11776472399246</v>
      </c>
      <c r="E18" s="44"/>
      <c r="F18" s="44"/>
      <c r="G18" s="44"/>
      <c r="H18" s="44"/>
      <c r="I18" s="44"/>
      <c r="J18" s="44"/>
    </row>
    <row r="19" spans="1:10" x14ac:dyDescent="0.35">
      <c r="A19" s="39">
        <v>17</v>
      </c>
      <c r="B19" s="40">
        <v>1.2604969832135651</v>
      </c>
      <c r="C19" s="40">
        <v>0.6868798541647595</v>
      </c>
      <c r="D19" s="50">
        <f t="shared" si="0"/>
        <v>0.57361712904880557</v>
      </c>
      <c r="E19" s="44"/>
      <c r="F19" s="44"/>
      <c r="G19" s="44"/>
      <c r="H19" s="44"/>
      <c r="I19" s="44"/>
      <c r="J19" s="44"/>
    </row>
    <row r="20" spans="1:10" x14ac:dyDescent="0.35">
      <c r="A20" s="39">
        <v>18</v>
      </c>
      <c r="B20" s="40">
        <v>4.750573606718012</v>
      </c>
      <c r="C20" s="40">
        <v>-4.3074411687376175</v>
      </c>
      <c r="D20" s="50">
        <f t="shared" si="0"/>
        <v>9.0580147754556286</v>
      </c>
      <c r="E20" s="44"/>
      <c r="F20" s="44"/>
      <c r="G20" s="44"/>
      <c r="H20" s="44"/>
      <c r="I20" s="44"/>
      <c r="J20" s="44"/>
    </row>
    <row r="21" spans="1:10" x14ac:dyDescent="0.35">
      <c r="A21" s="39">
        <v>19</v>
      </c>
      <c r="B21" s="40">
        <v>2.6354911082517174</v>
      </c>
      <c r="C21" s="40">
        <v>2.6354911082517174</v>
      </c>
      <c r="D21" s="50">
        <f t="shared" si="0"/>
        <v>0</v>
      </c>
      <c r="E21" s="44"/>
      <c r="F21" s="44"/>
      <c r="G21" s="44"/>
      <c r="H21" s="44"/>
      <c r="I21" s="44"/>
      <c r="J21" s="44"/>
    </row>
    <row r="22" spans="1:10" x14ac:dyDescent="0.35">
      <c r="A22" s="39">
        <v>20</v>
      </c>
      <c r="B22" s="40">
        <v>-4.5817651085461</v>
      </c>
      <c r="C22" s="40">
        <v>-4.5817651085461</v>
      </c>
      <c r="D22" s="50">
        <f t="shared" si="0"/>
        <v>0</v>
      </c>
      <c r="E22" s="44"/>
      <c r="F22" s="44"/>
      <c r="G22" s="44"/>
      <c r="H22" s="44"/>
      <c r="I22" s="44"/>
      <c r="J22" s="44"/>
    </row>
    <row r="23" spans="1:10" x14ac:dyDescent="0.35">
      <c r="A23" s="39">
        <v>21</v>
      </c>
      <c r="B23" s="40">
        <v>-4.1404494884891845</v>
      </c>
      <c r="C23" s="40">
        <v>-5.0972957967574315</v>
      </c>
      <c r="D23" s="50">
        <f t="shared" si="0"/>
        <v>0.95684630826824701</v>
      </c>
      <c r="E23" s="44"/>
      <c r="F23" s="44"/>
      <c r="G23" s="44"/>
      <c r="H23" s="44"/>
      <c r="I23" s="44"/>
      <c r="J23" s="44"/>
    </row>
    <row r="24" spans="1:10" x14ac:dyDescent="0.35">
      <c r="A24" s="39">
        <v>22</v>
      </c>
      <c r="B24" s="40">
        <v>-4.8957873076866694</v>
      </c>
      <c r="C24" s="40">
        <v>-4.8957873076866694</v>
      </c>
      <c r="D24" s="50">
        <f t="shared" si="0"/>
        <v>0</v>
      </c>
      <c r="E24" s="44"/>
      <c r="F24" s="44"/>
      <c r="G24" s="44"/>
      <c r="H24" s="44"/>
      <c r="I24" s="44"/>
      <c r="J24" s="44"/>
    </row>
    <row r="25" spans="1:10" x14ac:dyDescent="0.35">
      <c r="A25" s="39">
        <v>23</v>
      </c>
      <c r="B25" s="40">
        <v>-1.4888954838723705</v>
      </c>
      <c r="C25" s="40">
        <v>-1.4888954838723705</v>
      </c>
      <c r="D25" s="50">
        <f t="shared" si="0"/>
        <v>0</v>
      </c>
      <c r="E25" s="44"/>
      <c r="F25" s="44"/>
      <c r="G25" s="44"/>
      <c r="H25" s="44"/>
      <c r="I25" s="44"/>
      <c r="J25" s="44"/>
    </row>
    <row r="26" spans="1:10" x14ac:dyDescent="0.35">
      <c r="A26" s="39">
        <v>24</v>
      </c>
      <c r="B26" s="40">
        <v>4.3615623173769213</v>
      </c>
      <c r="C26" s="40">
        <v>0.51436119710935135</v>
      </c>
      <c r="D26" s="50">
        <f t="shared" si="0"/>
        <v>3.8472011202675702</v>
      </c>
      <c r="E26" s="44"/>
      <c r="F26" s="44"/>
      <c r="G26" s="44"/>
      <c r="H26" s="44"/>
      <c r="I26" s="44"/>
      <c r="J26" s="44"/>
    </row>
    <row r="27" spans="1:10" x14ac:dyDescent="0.35">
      <c r="A27" s="39">
        <v>25</v>
      </c>
      <c r="B27" s="40">
        <v>-0.71539676376724015</v>
      </c>
      <c r="C27" s="40">
        <v>-7.3019816589897042</v>
      </c>
      <c r="D27" s="50">
        <f t="shared" si="0"/>
        <v>6.5865848952224644</v>
      </c>
      <c r="E27" s="44"/>
      <c r="F27" s="44"/>
      <c r="G27" s="44"/>
      <c r="H27" s="44"/>
      <c r="I27" s="44"/>
      <c r="J27" s="44"/>
    </row>
    <row r="28" spans="1:10" x14ac:dyDescent="0.35">
      <c r="A28" s="39">
        <v>26</v>
      </c>
      <c r="B28" s="40">
        <v>-2.5345214209189701</v>
      </c>
      <c r="C28" s="40">
        <v>-5.2872837500292773</v>
      </c>
      <c r="D28" s="50">
        <f t="shared" si="0"/>
        <v>2.7527623291103072</v>
      </c>
      <c r="E28" s="44"/>
      <c r="F28" s="44"/>
      <c r="G28" s="44"/>
      <c r="H28" s="44"/>
      <c r="I28" s="44"/>
      <c r="J28" s="44"/>
    </row>
    <row r="29" spans="1:10" x14ac:dyDescent="0.35">
      <c r="A29" s="39">
        <v>27</v>
      </c>
      <c r="B29" s="40">
        <v>-6.0516851609134905</v>
      </c>
      <c r="C29" s="40">
        <v>-6.0516851609134905</v>
      </c>
      <c r="D29" s="50">
        <f t="shared" si="0"/>
        <v>0</v>
      </c>
      <c r="E29" s="44"/>
      <c r="F29" s="44"/>
      <c r="G29" s="44"/>
      <c r="H29" s="44"/>
      <c r="I29" s="44"/>
      <c r="J29" s="44"/>
    </row>
    <row r="30" spans="1:10" x14ac:dyDescent="0.35">
      <c r="A30" s="53" t="s">
        <v>264</v>
      </c>
      <c r="B30" s="54">
        <v>118.6414228440394</v>
      </c>
      <c r="C30" s="54">
        <v>-7.3019816589897042</v>
      </c>
      <c r="D30" s="62"/>
      <c r="E30" s="44"/>
      <c r="F30" s="44"/>
      <c r="G30" s="44"/>
      <c r="H30" s="44"/>
      <c r="I30" s="44"/>
      <c r="J30" s="44"/>
    </row>
    <row r="31" spans="1:10" x14ac:dyDescent="0.35">
      <c r="A31" s="44"/>
      <c r="B31" s="44"/>
      <c r="C31" s="44"/>
      <c r="D31" s="44"/>
      <c r="E31" s="44"/>
      <c r="F31" s="44"/>
      <c r="G31" s="44"/>
      <c r="H31" s="44"/>
      <c r="I31" s="44"/>
      <c r="J31" s="44"/>
    </row>
    <row r="32" spans="1:10" x14ac:dyDescent="0.35">
      <c r="A32" s="61" t="s">
        <v>277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x14ac:dyDescent="0.35">
      <c r="A33" s="38" t="s">
        <v>263</v>
      </c>
      <c r="B33" t="s">
        <v>268</v>
      </c>
      <c r="C33" t="s">
        <v>269</v>
      </c>
      <c r="D33" s="41" t="s">
        <v>267</v>
      </c>
      <c r="E33" s="63"/>
      <c r="F33" s="63"/>
      <c r="G33" s="63"/>
      <c r="H33" s="63"/>
      <c r="I33" s="63"/>
      <c r="J33" s="63"/>
    </row>
    <row r="34" spans="1:10" x14ac:dyDescent="0.35">
      <c r="A34" s="39">
        <v>1</v>
      </c>
      <c r="B34" s="40">
        <v>3.4133832004329951</v>
      </c>
      <c r="C34" s="40">
        <v>2.2862941150716325</v>
      </c>
      <c r="D34" s="50">
        <f>+GETPIVOTDATA("Max of PS Nodal Price",$A$33,"27 Gen Zone",A34)-GETPIVOTDATA("Min of PS Nodal Price",$A$33,"27 Gen Zone",A34)</f>
        <v>1.1270890853613627</v>
      </c>
      <c r="E34" s="44"/>
      <c r="F34" s="44"/>
      <c r="G34" s="44"/>
      <c r="H34" s="44"/>
      <c r="I34" s="44"/>
      <c r="J34" s="44"/>
    </row>
    <row r="35" spans="1:10" x14ac:dyDescent="0.35">
      <c r="A35" s="39">
        <v>2</v>
      </c>
      <c r="B35" s="40">
        <v>3.3646841921636015</v>
      </c>
      <c r="C35" s="40">
        <v>3.3646841921636015</v>
      </c>
      <c r="D35" s="50">
        <f t="shared" ref="D35:D60" si="1">+GETPIVOTDATA("Max of PS Nodal Price",$A$33,"27 Gen Zone",A35)-GETPIVOTDATA("Min of PS Nodal Price",$A$33,"27 Gen Zone",A35)</f>
        <v>0</v>
      </c>
      <c r="E35" s="44"/>
      <c r="F35" s="44"/>
      <c r="G35" s="44"/>
      <c r="H35" s="44"/>
      <c r="I35" s="44"/>
      <c r="J35" s="44"/>
    </row>
    <row r="36" spans="1:10" x14ac:dyDescent="0.35">
      <c r="A36" s="39">
        <v>3</v>
      </c>
      <c r="B36" s="40">
        <v>3.5655538351766913</v>
      </c>
      <c r="C36" s="40">
        <v>2.9542421962852741</v>
      </c>
      <c r="D36" s="50">
        <f t="shared" si="1"/>
        <v>0.61131163889141726</v>
      </c>
      <c r="E36" s="44"/>
      <c r="F36" s="44"/>
      <c r="G36" s="44"/>
      <c r="H36" s="44"/>
      <c r="I36" s="44"/>
      <c r="J36" s="44"/>
    </row>
    <row r="37" spans="1:10" x14ac:dyDescent="0.35">
      <c r="A37" s="39">
        <v>4</v>
      </c>
      <c r="B37" s="40">
        <v>2.9542421962853149</v>
      </c>
      <c r="C37" s="40">
        <v>2.9542421962853149</v>
      </c>
      <c r="D37" s="50">
        <f t="shared" si="1"/>
        <v>0</v>
      </c>
      <c r="E37" s="44"/>
      <c r="F37" s="44"/>
      <c r="G37" s="44"/>
      <c r="H37" s="44"/>
      <c r="I37" s="44"/>
      <c r="J37" s="44"/>
    </row>
    <row r="38" spans="1:10" x14ac:dyDescent="0.35">
      <c r="A38" s="39">
        <v>5</v>
      </c>
      <c r="B38" s="40">
        <v>4.489685459518749</v>
      </c>
      <c r="C38" s="40">
        <v>2.8827854378957536</v>
      </c>
      <c r="D38" s="50">
        <f t="shared" si="1"/>
        <v>1.6069000216229954</v>
      </c>
      <c r="E38" s="44"/>
      <c r="F38" s="44"/>
      <c r="G38" s="44"/>
      <c r="H38" s="44"/>
      <c r="I38" s="44"/>
      <c r="J38" s="44"/>
    </row>
    <row r="39" spans="1:10" x14ac:dyDescent="0.35">
      <c r="A39" s="39">
        <v>6</v>
      </c>
      <c r="B39" s="40">
        <v>4.4657536191680656</v>
      </c>
      <c r="C39" s="40">
        <v>4.4657536191680656</v>
      </c>
      <c r="D39" s="50">
        <f t="shared" si="1"/>
        <v>0</v>
      </c>
      <c r="E39" s="44"/>
      <c r="F39" s="44"/>
      <c r="G39" s="44"/>
      <c r="H39" s="44"/>
      <c r="I39" s="44"/>
      <c r="J39" s="44"/>
    </row>
    <row r="40" spans="1:10" x14ac:dyDescent="0.35">
      <c r="A40" s="39">
        <v>7</v>
      </c>
      <c r="B40" s="40">
        <v>4.2082785046407096</v>
      </c>
      <c r="C40" s="40">
        <v>3.7767032901831326</v>
      </c>
      <c r="D40" s="50">
        <f t="shared" si="1"/>
        <v>0.43157521445757707</v>
      </c>
      <c r="E40" s="44"/>
      <c r="F40" s="44"/>
      <c r="G40" s="44"/>
      <c r="H40" s="44"/>
      <c r="I40" s="44"/>
      <c r="J40" s="44"/>
    </row>
    <row r="41" spans="1:10" x14ac:dyDescent="0.35">
      <c r="A41" s="39">
        <v>8</v>
      </c>
      <c r="B41" s="40">
        <v>4.2883448047044661</v>
      </c>
      <c r="C41" s="40">
        <v>4.2585844033438685</v>
      </c>
      <c r="D41" s="50">
        <f t="shared" si="1"/>
        <v>2.9760401360597655E-2</v>
      </c>
      <c r="E41" s="44"/>
      <c r="F41" s="44"/>
      <c r="G41" s="44"/>
      <c r="H41" s="44"/>
      <c r="I41" s="44"/>
      <c r="J41" s="44"/>
    </row>
    <row r="42" spans="1:10" x14ac:dyDescent="0.35">
      <c r="A42" s="39">
        <v>9</v>
      </c>
      <c r="B42" s="40">
        <v>2.8894662974607015</v>
      </c>
      <c r="C42" s="40">
        <v>2.8894662974607015</v>
      </c>
      <c r="D42" s="50">
        <f t="shared" si="1"/>
        <v>0</v>
      </c>
      <c r="E42" s="44"/>
      <c r="F42" s="44"/>
      <c r="G42" s="44"/>
      <c r="H42" s="44"/>
      <c r="I42" s="44"/>
      <c r="J42" s="44"/>
    </row>
    <row r="43" spans="1:10" x14ac:dyDescent="0.35">
      <c r="A43" s="39">
        <v>10</v>
      </c>
      <c r="B43" s="40">
        <v>3.3217944221965774</v>
      </c>
      <c r="C43" s="40">
        <v>2.4917154416549661</v>
      </c>
      <c r="D43" s="50">
        <f t="shared" si="1"/>
        <v>0.83007898054161133</v>
      </c>
      <c r="E43" s="44"/>
      <c r="F43" s="44"/>
      <c r="G43" s="44"/>
      <c r="H43" s="44"/>
      <c r="I43" s="44"/>
      <c r="J43" s="44"/>
    </row>
    <row r="44" spans="1:10" x14ac:dyDescent="0.35">
      <c r="A44" s="39">
        <v>11</v>
      </c>
      <c r="B44" s="40">
        <v>3.2638583978913487</v>
      </c>
      <c r="C44" s="40">
        <v>2.2451071706904795</v>
      </c>
      <c r="D44" s="50">
        <f t="shared" si="1"/>
        <v>1.0187512272008692</v>
      </c>
      <c r="E44" s="44"/>
      <c r="F44" s="44"/>
      <c r="G44" s="44"/>
      <c r="H44" s="44"/>
      <c r="I44" s="44"/>
      <c r="J44" s="44"/>
    </row>
    <row r="45" spans="1:10" x14ac:dyDescent="0.35">
      <c r="A45" s="39">
        <v>12</v>
      </c>
      <c r="B45" s="40">
        <v>2.9192849304751167</v>
      </c>
      <c r="C45" s="40">
        <v>2.4720946727699871</v>
      </c>
      <c r="D45" s="50">
        <f t="shared" si="1"/>
        <v>0.44719025770512966</v>
      </c>
      <c r="E45" s="44"/>
      <c r="F45" s="44"/>
      <c r="G45" s="44"/>
      <c r="H45" s="44"/>
      <c r="I45" s="44"/>
      <c r="J45" s="44"/>
    </row>
    <row r="46" spans="1:10" x14ac:dyDescent="0.35">
      <c r="A46" s="39">
        <v>13</v>
      </c>
      <c r="B46" s="40">
        <v>4.1985235834622268</v>
      </c>
      <c r="C46" s="40">
        <v>3.4184332682727638</v>
      </c>
      <c r="D46" s="50">
        <f t="shared" si="1"/>
        <v>0.78009031518946292</v>
      </c>
      <c r="E46" s="44"/>
      <c r="F46" s="44"/>
      <c r="G46" s="44"/>
      <c r="H46" s="44"/>
      <c r="I46" s="44"/>
      <c r="J46" s="44"/>
    </row>
    <row r="47" spans="1:10" x14ac:dyDescent="0.35">
      <c r="A47" s="39">
        <v>14</v>
      </c>
      <c r="B47" s="40">
        <v>2.6036590284354402</v>
      </c>
      <c r="C47" s="40">
        <v>2.3622196636750492</v>
      </c>
      <c r="D47" s="50">
        <f t="shared" si="1"/>
        <v>0.24143936476039096</v>
      </c>
      <c r="E47" s="44"/>
      <c r="F47" s="44"/>
      <c r="G47" s="44"/>
      <c r="H47" s="44"/>
      <c r="I47" s="44"/>
      <c r="J47" s="44"/>
    </row>
    <row r="48" spans="1:10" x14ac:dyDescent="0.35">
      <c r="A48" s="39">
        <v>15</v>
      </c>
      <c r="B48" s="40">
        <v>4.9229385158653098</v>
      </c>
      <c r="C48" s="40">
        <v>2.2660946397337494</v>
      </c>
      <c r="D48" s="50">
        <f t="shared" si="1"/>
        <v>2.6568438761315605</v>
      </c>
      <c r="E48" s="44"/>
      <c r="F48" s="44"/>
      <c r="G48" s="44"/>
      <c r="H48" s="44"/>
      <c r="I48" s="44"/>
      <c r="J48" s="44"/>
    </row>
    <row r="49" spans="1:10" x14ac:dyDescent="0.35">
      <c r="A49" s="39">
        <v>16</v>
      </c>
      <c r="B49" s="40">
        <v>4.9545271107268869</v>
      </c>
      <c r="C49" s="40">
        <v>2.3482658267130527</v>
      </c>
      <c r="D49" s="50">
        <f t="shared" si="1"/>
        <v>2.6062612840138342</v>
      </c>
      <c r="E49" s="44"/>
      <c r="F49" s="44"/>
      <c r="G49" s="44"/>
      <c r="H49" s="44"/>
      <c r="I49" s="44"/>
      <c r="J49" s="44"/>
    </row>
    <row r="50" spans="1:10" x14ac:dyDescent="0.35">
      <c r="A50" s="39">
        <v>17</v>
      </c>
      <c r="B50" s="40">
        <v>2.7989964143513251</v>
      </c>
      <c r="C50" s="40">
        <v>1.2320432541186981</v>
      </c>
      <c r="D50" s="50">
        <f t="shared" si="1"/>
        <v>1.566953160232627</v>
      </c>
      <c r="E50" s="44"/>
      <c r="F50" s="44"/>
      <c r="G50" s="44"/>
      <c r="H50" s="44"/>
      <c r="I50" s="44"/>
      <c r="J50" s="44"/>
    </row>
    <row r="51" spans="1:10" x14ac:dyDescent="0.35">
      <c r="A51" s="39">
        <v>18</v>
      </c>
      <c r="B51" s="40">
        <v>3.7419988826521893</v>
      </c>
      <c r="C51" s="40">
        <v>-2.6970326122764394</v>
      </c>
      <c r="D51" s="50">
        <f t="shared" si="1"/>
        <v>6.4390314949286287</v>
      </c>
      <c r="E51" s="44"/>
      <c r="F51" s="44"/>
      <c r="G51" s="44"/>
      <c r="H51" s="44"/>
      <c r="I51" s="44"/>
      <c r="J51" s="44"/>
    </row>
    <row r="52" spans="1:10" x14ac:dyDescent="0.35">
      <c r="A52" s="39">
        <v>19</v>
      </c>
      <c r="B52" s="40">
        <v>4.801857644001065</v>
      </c>
      <c r="C52" s="40">
        <v>3.8250048440010658</v>
      </c>
      <c r="D52" s="50">
        <f t="shared" si="1"/>
        <v>0.97685279999999919</v>
      </c>
      <c r="E52" s="44"/>
      <c r="F52" s="44"/>
      <c r="G52" s="44"/>
      <c r="H52" s="44"/>
      <c r="I52" s="44"/>
      <c r="J52" s="44"/>
    </row>
    <row r="53" spans="1:10" x14ac:dyDescent="0.35">
      <c r="A53" s="39">
        <v>20</v>
      </c>
      <c r="B53" s="40">
        <v>9.1686272527283652</v>
      </c>
      <c r="C53" s="40">
        <v>9.1686272527283652</v>
      </c>
      <c r="D53" s="50">
        <f t="shared" si="1"/>
        <v>0</v>
      </c>
      <c r="E53" s="44"/>
      <c r="F53" s="44"/>
      <c r="G53" s="44"/>
      <c r="H53" s="44"/>
      <c r="I53" s="44"/>
      <c r="J53" s="44"/>
    </row>
    <row r="54" spans="1:10" x14ac:dyDescent="0.35">
      <c r="A54" s="39">
        <v>21</v>
      </c>
      <c r="B54" s="40">
        <v>6.7326244482290782</v>
      </c>
      <c r="C54" s="40">
        <v>4.2709796253282457</v>
      </c>
      <c r="D54" s="50">
        <f t="shared" si="1"/>
        <v>2.4616448229008325</v>
      </c>
      <c r="E54" s="44"/>
      <c r="F54" s="44"/>
      <c r="G54" s="44"/>
      <c r="H54" s="44"/>
      <c r="I54" s="44"/>
      <c r="J54" s="44"/>
    </row>
    <row r="55" spans="1:10" x14ac:dyDescent="0.35">
      <c r="A55" s="39">
        <v>22</v>
      </c>
      <c r="B55" s="40">
        <v>2.4766222001213647</v>
      </c>
      <c r="C55" s="40">
        <v>2.4766222001213647</v>
      </c>
      <c r="D55" s="50">
        <f t="shared" si="1"/>
        <v>0</v>
      </c>
      <c r="E55" s="44"/>
      <c r="F55" s="44"/>
      <c r="G55" s="44"/>
      <c r="H55" s="44"/>
      <c r="I55" s="44"/>
      <c r="J55" s="44"/>
    </row>
    <row r="56" spans="1:10" x14ac:dyDescent="0.35">
      <c r="A56" s="39">
        <v>23</v>
      </c>
      <c r="B56" s="40">
        <v>-3.9654852488717238</v>
      </c>
      <c r="C56" s="40">
        <v>-3.9654852488717238</v>
      </c>
      <c r="D56" s="50">
        <f t="shared" si="1"/>
        <v>0</v>
      </c>
      <c r="E56" s="44"/>
      <c r="F56" s="44"/>
      <c r="G56" s="44"/>
      <c r="H56" s="44"/>
      <c r="I56" s="44"/>
      <c r="J56" s="44"/>
    </row>
    <row r="57" spans="1:10" x14ac:dyDescent="0.35">
      <c r="A57" s="39">
        <v>24</v>
      </c>
      <c r="B57" s="40">
        <v>-1.2606523769232003</v>
      </c>
      <c r="C57" s="40">
        <v>-4.9186763693687263</v>
      </c>
      <c r="D57" s="50">
        <f t="shared" si="1"/>
        <v>3.6580239924455258</v>
      </c>
      <c r="E57" s="44"/>
      <c r="F57" s="44"/>
      <c r="G57" s="44"/>
      <c r="H57" s="44"/>
      <c r="I57" s="44"/>
      <c r="J57" s="44"/>
    </row>
    <row r="58" spans="1:10" x14ac:dyDescent="0.35">
      <c r="A58" s="39">
        <v>25</v>
      </c>
      <c r="B58" s="40">
        <v>0.10216274195422542</v>
      </c>
      <c r="C58" s="40">
        <v>-4.43808608325243</v>
      </c>
      <c r="D58" s="50">
        <f t="shared" si="1"/>
        <v>4.5402488252066551</v>
      </c>
      <c r="E58" s="44"/>
      <c r="F58" s="44"/>
      <c r="G58" s="44"/>
      <c r="H58" s="44"/>
      <c r="I58" s="44"/>
      <c r="J58" s="44"/>
    </row>
    <row r="59" spans="1:10" x14ac:dyDescent="0.35">
      <c r="A59" s="39">
        <v>26</v>
      </c>
      <c r="B59" s="40">
        <v>-0.6021606877422323</v>
      </c>
      <c r="C59" s="40">
        <v>-4.2368633196595713</v>
      </c>
      <c r="D59" s="50">
        <f t="shared" si="1"/>
        <v>3.6347026319173388</v>
      </c>
      <c r="E59" s="44"/>
      <c r="F59" s="44"/>
      <c r="G59" s="44"/>
      <c r="H59" s="44"/>
      <c r="I59" s="44"/>
      <c r="J59" s="44"/>
    </row>
    <row r="60" spans="1:10" x14ac:dyDescent="0.35">
      <c r="A60" s="39">
        <v>27</v>
      </c>
      <c r="B60" s="40">
        <v>-0.74735192796305994</v>
      </c>
      <c r="C60" s="40">
        <v>-0.74735192796305994</v>
      </c>
      <c r="D60" s="50">
        <f t="shared" si="1"/>
        <v>0</v>
      </c>
      <c r="E60" s="44"/>
      <c r="F60" s="44"/>
      <c r="G60" s="44"/>
      <c r="H60" s="44"/>
      <c r="I60" s="44"/>
      <c r="J60" s="44"/>
    </row>
    <row r="61" spans="1:10" x14ac:dyDescent="0.35">
      <c r="A61" s="53" t="s">
        <v>264</v>
      </c>
      <c r="B61" s="54">
        <v>9.1686272527283652</v>
      </c>
      <c r="C61" s="54">
        <v>-4.9186763693687263</v>
      </c>
      <c r="D61" s="62"/>
      <c r="E61" s="44"/>
      <c r="F61" s="44"/>
      <c r="G61" s="44"/>
      <c r="H61" s="44"/>
      <c r="I61" s="44"/>
      <c r="J61" s="44"/>
    </row>
    <row r="62" spans="1:10" x14ac:dyDescent="0.35">
      <c r="A62" s="44"/>
      <c r="B62" s="44"/>
      <c r="C62" s="44"/>
      <c r="D62" s="44"/>
      <c r="E62" s="44"/>
      <c r="F62" s="44"/>
      <c r="G62" s="44"/>
      <c r="H62" s="44"/>
      <c r="I62" s="44"/>
      <c r="J62" s="44"/>
    </row>
    <row r="63" spans="1:10" x14ac:dyDescent="0.35">
      <c r="A63" s="61" t="s">
        <v>254</v>
      </c>
      <c r="B63" s="44"/>
      <c r="C63" s="44"/>
      <c r="D63" s="44"/>
      <c r="E63" s="44"/>
      <c r="F63" s="44"/>
      <c r="G63" s="44"/>
      <c r="H63" s="44"/>
      <c r="I63" s="44"/>
      <c r="J63" s="44"/>
    </row>
    <row r="64" spans="1:10" x14ac:dyDescent="0.35">
      <c r="A64" s="38" t="s">
        <v>263</v>
      </c>
      <c r="B64" t="s">
        <v>270</v>
      </c>
      <c r="C64" t="s">
        <v>271</v>
      </c>
      <c r="D64" s="41" t="s">
        <v>267</v>
      </c>
      <c r="E64" s="63"/>
      <c r="F64" s="63"/>
      <c r="G64" s="63"/>
      <c r="H64" s="63"/>
      <c r="I64" s="63"/>
      <c r="J64" s="63"/>
    </row>
    <row r="65" spans="1:10" x14ac:dyDescent="0.35">
      <c r="A65" s="39">
        <v>1</v>
      </c>
      <c r="B65" s="40">
        <v>63.551124344102902</v>
      </c>
      <c r="C65" s="40">
        <v>17.755607508254997</v>
      </c>
      <c r="D65" s="50">
        <f>+GETPIVOTDATA("Max of CCGT",$A$64,"27 Gen Zone",A65)-GETPIVOTDATA("Min of CCGT",$A$64,"27 Gen Zone",A65)</f>
        <v>45.795516835847906</v>
      </c>
      <c r="E65" s="44"/>
      <c r="F65" s="44"/>
      <c r="G65" s="44"/>
      <c r="H65" s="44"/>
      <c r="I65" s="44"/>
      <c r="J65" s="44"/>
    </row>
    <row r="66" spans="1:10" x14ac:dyDescent="0.35">
      <c r="A66" s="39">
        <v>2</v>
      </c>
      <c r="B66" s="40">
        <v>18.954492437756151</v>
      </c>
      <c r="C66" s="40">
        <v>18.954492437756151</v>
      </c>
      <c r="D66" s="50">
        <f t="shared" ref="D66:D91" si="2">+GETPIVOTDATA("Max of CCGT",$A$64,"27 Gen Zone",A66)-GETPIVOTDATA("Min of CCGT",$A$64,"27 Gen Zone",A66)</f>
        <v>0</v>
      </c>
      <c r="E66" s="44"/>
      <c r="F66" s="44"/>
      <c r="G66" s="44"/>
      <c r="H66" s="44"/>
      <c r="I66" s="44"/>
      <c r="J66" s="44"/>
    </row>
    <row r="67" spans="1:10" x14ac:dyDescent="0.35">
      <c r="A67" s="39">
        <v>3</v>
      </c>
      <c r="B67" s="40">
        <v>21.174523569667961</v>
      </c>
      <c r="C67" s="40">
        <v>20.528196733459588</v>
      </c>
      <c r="D67" s="50">
        <f t="shared" si="2"/>
        <v>0.64632683620837383</v>
      </c>
      <c r="E67" s="44"/>
      <c r="F67" s="44"/>
      <c r="G67" s="44"/>
      <c r="H67" s="44"/>
      <c r="I67" s="44"/>
      <c r="J67" s="44"/>
    </row>
    <row r="68" spans="1:10" x14ac:dyDescent="0.35">
      <c r="A68" s="39">
        <v>4</v>
      </c>
      <c r="B68" s="40">
        <v>23.832551653243357</v>
      </c>
      <c r="C68" s="40">
        <v>23.832551653243357</v>
      </c>
      <c r="D68" s="50">
        <f t="shared" si="2"/>
        <v>0</v>
      </c>
      <c r="E68" s="44"/>
      <c r="F68" s="44"/>
      <c r="G68" s="44"/>
      <c r="H68" s="44"/>
      <c r="I68" s="44"/>
      <c r="J68" s="44"/>
    </row>
    <row r="69" spans="1:10" x14ac:dyDescent="0.35">
      <c r="A69" s="39">
        <v>5</v>
      </c>
      <c r="B69" s="40">
        <v>20.412344542448345</v>
      </c>
      <c r="C69" s="40">
        <v>18.504066896316068</v>
      </c>
      <c r="D69" s="50">
        <f t="shared" si="2"/>
        <v>1.9082776461322766</v>
      </c>
      <c r="E69" s="44"/>
      <c r="F69" s="44"/>
      <c r="G69" s="44"/>
      <c r="H69" s="44"/>
      <c r="I69" s="44"/>
      <c r="J69" s="44"/>
    </row>
    <row r="70" spans="1:10" x14ac:dyDescent="0.35">
      <c r="A70" s="39">
        <v>6</v>
      </c>
      <c r="B70" s="40">
        <v>20.17011102536739</v>
      </c>
      <c r="C70" s="40">
        <v>20.17011102536739</v>
      </c>
      <c r="D70" s="50">
        <f t="shared" si="2"/>
        <v>0</v>
      </c>
      <c r="E70" s="44"/>
      <c r="F70" s="44"/>
      <c r="G70" s="44"/>
      <c r="H70" s="44"/>
      <c r="I70" s="44"/>
      <c r="J70" s="44"/>
    </row>
    <row r="71" spans="1:10" x14ac:dyDescent="0.35">
      <c r="A71" s="39">
        <v>7</v>
      </c>
      <c r="B71" s="40">
        <v>27.389152645774558</v>
      </c>
      <c r="C71" s="40">
        <v>21.411877477994594</v>
      </c>
      <c r="D71" s="50">
        <f t="shared" si="2"/>
        <v>5.9772751677799647</v>
      </c>
      <c r="E71" s="44"/>
      <c r="F71" s="44"/>
      <c r="G71" s="44"/>
      <c r="H71" s="44"/>
      <c r="I71" s="44"/>
      <c r="J71" s="44"/>
    </row>
    <row r="72" spans="1:10" x14ac:dyDescent="0.35">
      <c r="A72" s="39">
        <v>8</v>
      </c>
      <c r="B72" s="40">
        <v>19.095437842760937</v>
      </c>
      <c r="C72" s="40">
        <v>17.448234125528597</v>
      </c>
      <c r="D72" s="50">
        <f t="shared" si="2"/>
        <v>1.6472037172323404</v>
      </c>
      <c r="E72" s="44"/>
      <c r="F72" s="44"/>
      <c r="G72" s="44"/>
      <c r="H72" s="44"/>
      <c r="I72" s="44"/>
      <c r="J72" s="44"/>
    </row>
    <row r="73" spans="1:10" x14ac:dyDescent="0.35">
      <c r="A73" s="39">
        <v>9</v>
      </c>
      <c r="B73" s="40">
        <v>14.55564244827281</v>
      </c>
      <c r="C73" s="40">
        <v>14.55564244827281</v>
      </c>
      <c r="D73" s="50">
        <f t="shared" si="2"/>
        <v>0</v>
      </c>
      <c r="E73" s="44"/>
      <c r="F73" s="44"/>
      <c r="G73" s="44"/>
      <c r="H73" s="44"/>
      <c r="I73" s="44"/>
      <c r="J73" s="44"/>
    </row>
    <row r="74" spans="1:10" x14ac:dyDescent="0.35">
      <c r="A74" s="39">
        <v>10</v>
      </c>
      <c r="B74" s="40">
        <v>15.928893824387067</v>
      </c>
      <c r="C74" s="40">
        <v>14.399360957346143</v>
      </c>
      <c r="D74" s="50">
        <f t="shared" si="2"/>
        <v>1.5295328670409241</v>
      </c>
      <c r="E74" s="44"/>
      <c r="F74" s="44"/>
      <c r="G74" s="44"/>
      <c r="H74" s="44"/>
      <c r="I74" s="44"/>
      <c r="J74" s="44"/>
    </row>
    <row r="75" spans="1:10" x14ac:dyDescent="0.35">
      <c r="A75" s="39">
        <v>11</v>
      </c>
      <c r="B75" s="40">
        <v>13.843238471110789</v>
      </c>
      <c r="C75" s="40">
        <v>11.39859247021429</v>
      </c>
      <c r="D75" s="50">
        <f t="shared" si="2"/>
        <v>2.4446460008964994</v>
      </c>
      <c r="E75" s="44"/>
      <c r="F75" s="44"/>
      <c r="G75" s="44"/>
      <c r="H75" s="44"/>
      <c r="I75" s="44"/>
      <c r="J75" s="44"/>
    </row>
    <row r="76" spans="1:10" x14ac:dyDescent="0.35">
      <c r="A76" s="39">
        <v>12</v>
      </c>
      <c r="B76" s="40">
        <v>10.955556015936819</v>
      </c>
      <c r="C76" s="40">
        <v>9.4336498886390849</v>
      </c>
      <c r="D76" s="50">
        <f t="shared" si="2"/>
        <v>1.5219061272977346</v>
      </c>
      <c r="E76" s="44"/>
      <c r="F76" s="44"/>
      <c r="G76" s="44"/>
      <c r="H76" s="44"/>
      <c r="I76" s="44"/>
      <c r="J76" s="44"/>
    </row>
    <row r="77" spans="1:10" x14ac:dyDescent="0.35">
      <c r="A77" s="39">
        <v>13</v>
      </c>
      <c r="B77" s="40">
        <v>8.9638085591756038</v>
      </c>
      <c r="C77" s="40">
        <v>7.7995428288141619</v>
      </c>
      <c r="D77" s="50">
        <f t="shared" si="2"/>
        <v>1.1642657303614419</v>
      </c>
      <c r="E77" s="44"/>
      <c r="F77" s="44"/>
      <c r="G77" s="44"/>
      <c r="H77" s="44"/>
      <c r="I77" s="44"/>
      <c r="J77" s="44"/>
    </row>
    <row r="78" spans="1:10" x14ac:dyDescent="0.35">
      <c r="A78" s="39">
        <v>14</v>
      </c>
      <c r="B78" s="40">
        <v>7.1731579524588129</v>
      </c>
      <c r="C78" s="40">
        <v>5.6525605358701725</v>
      </c>
      <c r="D78" s="50">
        <f t="shared" si="2"/>
        <v>1.5205974165886404</v>
      </c>
      <c r="E78" s="44"/>
      <c r="F78" s="44"/>
      <c r="G78" s="44"/>
      <c r="H78" s="44"/>
      <c r="I78" s="44"/>
      <c r="J78" s="44"/>
    </row>
    <row r="79" spans="1:10" x14ac:dyDescent="0.35">
      <c r="A79" s="39">
        <v>15</v>
      </c>
      <c r="B79" s="40">
        <v>6.1128449237623208</v>
      </c>
      <c r="C79" s="40">
        <v>4.4624773944463234</v>
      </c>
      <c r="D79" s="50">
        <f t="shared" si="2"/>
        <v>1.6503675293159974</v>
      </c>
      <c r="E79" s="44"/>
      <c r="F79" s="44"/>
      <c r="G79" s="44"/>
      <c r="H79" s="44"/>
      <c r="I79" s="44"/>
      <c r="J79" s="44"/>
    </row>
    <row r="80" spans="1:10" x14ac:dyDescent="0.35">
      <c r="A80" s="39">
        <v>16</v>
      </c>
      <c r="B80" s="40">
        <v>5.4047725697832991</v>
      </c>
      <c r="C80" s="40">
        <v>2.9565149031839706</v>
      </c>
      <c r="D80" s="50">
        <f t="shared" si="2"/>
        <v>2.4482576665993285</v>
      </c>
      <c r="E80" s="44"/>
      <c r="F80" s="44"/>
      <c r="G80" s="44"/>
      <c r="H80" s="44"/>
      <c r="I80" s="44"/>
      <c r="J80" s="44"/>
    </row>
    <row r="81" spans="1:10" x14ac:dyDescent="0.35">
      <c r="A81" s="39">
        <v>17</v>
      </c>
      <c r="B81" s="40">
        <v>3.148941093652645</v>
      </c>
      <c r="C81" s="40">
        <v>1.874228652156513</v>
      </c>
      <c r="D81" s="50">
        <f t="shared" si="2"/>
        <v>1.2747124414961319</v>
      </c>
      <c r="E81" s="44"/>
      <c r="F81" s="44"/>
      <c r="G81" s="44"/>
      <c r="H81" s="44"/>
      <c r="I81" s="44"/>
      <c r="J81" s="44"/>
    </row>
    <row r="82" spans="1:10" x14ac:dyDescent="0.35">
      <c r="A82" s="39">
        <v>18</v>
      </c>
      <c r="B82" s="40">
        <v>2.7490006954705768</v>
      </c>
      <c r="C82" s="40">
        <v>-1.6824608261470677</v>
      </c>
      <c r="D82" s="50">
        <f t="shared" si="2"/>
        <v>4.4314615216176447</v>
      </c>
      <c r="E82" s="44"/>
      <c r="F82" s="44"/>
      <c r="G82" s="44"/>
      <c r="H82" s="44"/>
      <c r="I82" s="44"/>
      <c r="J82" s="44"/>
    </row>
    <row r="83" spans="1:10" x14ac:dyDescent="0.35">
      <c r="A83" s="39">
        <v>19</v>
      </c>
      <c r="B83" s="40">
        <v>6.144561298922067</v>
      </c>
      <c r="C83" s="40">
        <v>5.1677084989220683</v>
      </c>
      <c r="D83" s="50">
        <f t="shared" si="2"/>
        <v>0.97685279999999874</v>
      </c>
      <c r="E83" s="44"/>
      <c r="F83" s="44"/>
      <c r="G83" s="44"/>
      <c r="H83" s="44"/>
      <c r="I83" s="44"/>
      <c r="J83" s="44"/>
    </row>
    <row r="84" spans="1:10" x14ac:dyDescent="0.35">
      <c r="A84" s="39">
        <v>20</v>
      </c>
      <c r="B84" s="40">
        <v>6.8343553828773835</v>
      </c>
      <c r="C84" s="40">
        <v>6.8343553828773835</v>
      </c>
      <c r="D84" s="50">
        <f t="shared" si="2"/>
        <v>0</v>
      </c>
      <c r="E84" s="44"/>
      <c r="F84" s="44"/>
      <c r="G84" s="44"/>
      <c r="H84" s="44"/>
      <c r="I84" s="44"/>
      <c r="J84" s="44"/>
    </row>
    <row r="85" spans="1:10" x14ac:dyDescent="0.35">
      <c r="A85" s="39">
        <v>21</v>
      </c>
      <c r="B85" s="40">
        <v>4.4351463097706159</v>
      </c>
      <c r="C85" s="40">
        <v>1.7339604655753398</v>
      </c>
      <c r="D85" s="50">
        <f t="shared" si="2"/>
        <v>2.7011858441952761</v>
      </c>
      <c r="E85" s="44"/>
      <c r="F85" s="44"/>
      <c r="G85" s="44"/>
      <c r="H85" s="44"/>
      <c r="I85" s="44"/>
      <c r="J85" s="44"/>
    </row>
    <row r="86" spans="1:10" x14ac:dyDescent="0.35">
      <c r="A86" s="39">
        <v>22</v>
      </c>
      <c r="B86" s="40">
        <v>-1.7634559525761873E-2</v>
      </c>
      <c r="C86" s="40">
        <v>-1.7634559525761873E-2</v>
      </c>
      <c r="D86" s="50">
        <f t="shared" si="2"/>
        <v>0</v>
      </c>
      <c r="E86" s="44"/>
      <c r="F86" s="44"/>
      <c r="G86" s="44"/>
      <c r="H86" s="44"/>
      <c r="I86" s="44"/>
      <c r="J86" s="44"/>
    </row>
    <row r="87" spans="1:10" x14ac:dyDescent="0.35">
      <c r="A87" s="39">
        <v>23</v>
      </c>
      <c r="B87" s="40">
        <v>-4.72403283104018</v>
      </c>
      <c r="C87" s="40">
        <v>-4.72403283104018</v>
      </c>
      <c r="D87" s="50">
        <f t="shared" si="2"/>
        <v>0</v>
      </c>
      <c r="E87" s="44"/>
      <c r="F87" s="44"/>
      <c r="G87" s="44"/>
      <c r="H87" s="44"/>
      <c r="I87" s="44"/>
      <c r="J87" s="44"/>
    </row>
    <row r="88" spans="1:10" x14ac:dyDescent="0.35">
      <c r="A88" s="39">
        <v>24</v>
      </c>
      <c r="B88" s="40">
        <v>-0.99860077783189904</v>
      </c>
      <c r="C88" s="40">
        <v>-3.2760717321109114</v>
      </c>
      <c r="D88" s="50">
        <f t="shared" si="2"/>
        <v>2.2774709542790124</v>
      </c>
      <c r="E88" s="44"/>
      <c r="F88" s="44"/>
      <c r="G88" s="44"/>
      <c r="H88" s="44"/>
      <c r="I88" s="44"/>
      <c r="J88" s="44"/>
    </row>
    <row r="89" spans="1:10" x14ac:dyDescent="0.35">
      <c r="A89" s="39">
        <v>25</v>
      </c>
      <c r="B89" s="40">
        <v>-1.6695406824344883</v>
      </c>
      <c r="C89" s="40">
        <v>-5.3988919899176464</v>
      </c>
      <c r="D89" s="50">
        <f t="shared" si="2"/>
        <v>3.7293513074831584</v>
      </c>
      <c r="E89" s="44"/>
      <c r="F89" s="44"/>
      <c r="G89" s="44"/>
      <c r="H89" s="44"/>
      <c r="I89" s="44"/>
      <c r="J89" s="44"/>
    </row>
    <row r="90" spans="1:10" x14ac:dyDescent="0.35">
      <c r="A90" s="39">
        <v>26</v>
      </c>
      <c r="B90" s="40">
        <v>-3.1446310421583394</v>
      </c>
      <c r="C90" s="40">
        <v>-6.0633970069835375</v>
      </c>
      <c r="D90" s="50">
        <f t="shared" si="2"/>
        <v>2.918765964825198</v>
      </c>
      <c r="E90" s="44"/>
      <c r="F90" s="44"/>
      <c r="G90" s="44"/>
      <c r="H90" s="44"/>
      <c r="I90" s="44"/>
      <c r="J90" s="44"/>
    </row>
    <row r="91" spans="1:10" x14ac:dyDescent="0.35">
      <c r="A91" s="39">
        <v>27</v>
      </c>
      <c r="B91" s="40">
        <v>-3.8305039668936556</v>
      </c>
      <c r="C91" s="40">
        <v>-3.8305039668936556</v>
      </c>
      <c r="D91" s="50">
        <f t="shared" si="2"/>
        <v>0</v>
      </c>
      <c r="E91" s="44"/>
      <c r="F91" s="44"/>
      <c r="G91" s="44"/>
      <c r="H91" s="44"/>
      <c r="I91" s="44"/>
      <c r="J91" s="44"/>
    </row>
    <row r="92" spans="1:10" x14ac:dyDescent="0.35">
      <c r="A92" s="53" t="s">
        <v>264</v>
      </c>
      <c r="B92" s="54">
        <v>63.551124344102902</v>
      </c>
      <c r="C92" s="54">
        <v>-6.0633970069835375</v>
      </c>
      <c r="D92" s="62"/>
      <c r="E92" s="44"/>
      <c r="F92" s="44"/>
      <c r="G92" s="44"/>
      <c r="H92" s="44"/>
      <c r="I92" s="44"/>
      <c r="J92" s="44"/>
    </row>
    <row r="93" spans="1:10" x14ac:dyDescent="0.35">
      <c r="A93" s="44"/>
      <c r="B93" s="44"/>
      <c r="C93" s="44"/>
      <c r="D93" s="44"/>
      <c r="E93" s="44"/>
      <c r="F93" s="44"/>
      <c r="G93" s="44"/>
      <c r="H93" s="44"/>
      <c r="I93" s="44"/>
      <c r="J93" s="44"/>
    </row>
    <row r="94" spans="1:10" x14ac:dyDescent="0.35">
      <c r="A94" s="61" t="s">
        <v>275</v>
      </c>
      <c r="B94" s="44"/>
      <c r="C94" s="44"/>
      <c r="D94" s="44"/>
      <c r="E94" s="44"/>
      <c r="F94" s="44"/>
      <c r="G94" s="44"/>
      <c r="H94" s="44"/>
      <c r="I94" s="44"/>
      <c r="J94" s="44"/>
    </row>
    <row r="95" spans="1:10" x14ac:dyDescent="0.35">
      <c r="A95" s="38" t="s">
        <v>263</v>
      </c>
      <c r="B95" t="s">
        <v>280</v>
      </c>
      <c r="C95" t="s">
        <v>281</v>
      </c>
      <c r="D95" s="41" t="s">
        <v>267</v>
      </c>
      <c r="E95" s="63"/>
      <c r="F95" s="63"/>
      <c r="G95" s="63"/>
      <c r="H95" s="63"/>
      <c r="I95" s="63"/>
      <c r="J95" s="63"/>
    </row>
    <row r="96" spans="1:10" x14ac:dyDescent="0.35">
      <c r="A96" s="39">
        <v>1</v>
      </c>
      <c r="B96" s="40">
        <v>79.221614035970035</v>
      </c>
      <c r="C96" s="40">
        <v>19.786872302885527</v>
      </c>
      <c r="D96" s="50">
        <f>+GETPIVOTDATA("Max of Wind 2",$A$95,"27 Gen Zone",A96)-GETPIVOTDATA("Min of Wind 2",$A$95,"27 Gen Zone",A96)</f>
        <v>59.434741733084508</v>
      </c>
      <c r="E96" s="44"/>
      <c r="F96" s="44"/>
      <c r="G96" s="44"/>
      <c r="H96" s="44"/>
      <c r="I96" s="44"/>
      <c r="J96" s="44"/>
    </row>
    <row r="97" spans="1:10" x14ac:dyDescent="0.35">
      <c r="A97" s="39">
        <v>2</v>
      </c>
      <c r="B97" s="40">
        <v>22.111396476658832</v>
      </c>
      <c r="C97" s="40">
        <v>22.111396476658832</v>
      </c>
      <c r="D97" s="50">
        <f t="shared" ref="D97:D122" si="3">+GETPIVOTDATA("Max of Wind 2",$A$95,"27 Gen Zone",A97)-GETPIVOTDATA("Min of Wind 2",$A$95,"27 Gen Zone",A97)</f>
        <v>0</v>
      </c>
      <c r="E97" s="44"/>
      <c r="F97" s="44"/>
      <c r="G97" s="44"/>
      <c r="H97" s="44"/>
      <c r="I97" s="44"/>
      <c r="J97" s="44"/>
    </row>
    <row r="98" spans="1:10" x14ac:dyDescent="0.35">
      <c r="A98" s="39">
        <v>3</v>
      </c>
      <c r="B98" s="40">
        <v>24.22037458133423</v>
      </c>
      <c r="C98" s="40">
        <v>23.369867672854401</v>
      </c>
      <c r="D98" s="50">
        <f t="shared" si="3"/>
        <v>0.85050690847982935</v>
      </c>
      <c r="E98" s="44"/>
      <c r="F98" s="44"/>
      <c r="G98" s="44"/>
      <c r="H98" s="44"/>
      <c r="I98" s="44"/>
      <c r="J98" s="44"/>
    </row>
    <row r="99" spans="1:10" x14ac:dyDescent="0.35">
      <c r="A99" s="39">
        <v>4</v>
      </c>
      <c r="B99" s="40">
        <v>28.430897743193235</v>
      </c>
      <c r="C99" s="40">
        <v>28.430897743193235</v>
      </c>
      <c r="D99" s="50">
        <f t="shared" si="3"/>
        <v>0</v>
      </c>
      <c r="E99" s="44"/>
      <c r="F99" s="44"/>
      <c r="G99" s="44"/>
      <c r="H99" s="44"/>
      <c r="I99" s="44"/>
      <c r="J99" s="44"/>
    </row>
    <row r="100" spans="1:10" x14ac:dyDescent="0.35">
      <c r="A100" s="39">
        <v>5</v>
      </c>
      <c r="B100" s="40">
        <v>23.0209637678769</v>
      </c>
      <c r="C100" s="40">
        <v>20.727484400057989</v>
      </c>
      <c r="D100" s="50">
        <f t="shared" si="3"/>
        <v>2.2934793678189109</v>
      </c>
      <c r="E100" s="44"/>
      <c r="F100" s="44"/>
      <c r="G100" s="44"/>
      <c r="H100" s="44"/>
      <c r="I100" s="44"/>
      <c r="J100" s="44"/>
    </row>
    <row r="101" spans="1:10" x14ac:dyDescent="0.35">
      <c r="A101" s="39">
        <v>6</v>
      </c>
      <c r="B101" s="40">
        <v>21.462643112778792</v>
      </c>
      <c r="C101" s="40">
        <v>21.462643112778792</v>
      </c>
      <c r="D101" s="50">
        <f t="shared" si="3"/>
        <v>0</v>
      </c>
      <c r="E101" s="44"/>
      <c r="F101" s="44"/>
      <c r="G101" s="44"/>
      <c r="H101" s="44"/>
      <c r="I101" s="44"/>
      <c r="J101" s="44"/>
    </row>
    <row r="102" spans="1:10" x14ac:dyDescent="0.35">
      <c r="A102" s="39">
        <v>7</v>
      </c>
      <c r="B102" s="40">
        <v>36.539482237541705</v>
      </c>
      <c r="C102" s="40">
        <v>26.63126789266321</v>
      </c>
      <c r="D102" s="50">
        <f t="shared" si="3"/>
        <v>9.9082143448784947</v>
      </c>
      <c r="E102" s="44"/>
      <c r="F102" s="44"/>
      <c r="G102" s="44"/>
      <c r="H102" s="44"/>
      <c r="I102" s="44"/>
      <c r="J102" s="44"/>
    </row>
    <row r="103" spans="1:10" x14ac:dyDescent="0.35">
      <c r="A103" s="39">
        <v>8</v>
      </c>
      <c r="B103" s="40">
        <v>20.234423732309004</v>
      </c>
      <c r="C103" s="40">
        <v>18.024129427260483</v>
      </c>
      <c r="D103" s="50">
        <f t="shared" si="3"/>
        <v>2.2102943050485209</v>
      </c>
      <c r="E103" s="44"/>
      <c r="F103" s="44"/>
      <c r="G103" s="44"/>
      <c r="H103" s="44"/>
      <c r="I103" s="44"/>
      <c r="J103" s="44"/>
    </row>
    <row r="104" spans="1:10" x14ac:dyDescent="0.35">
      <c r="A104" s="39">
        <v>9</v>
      </c>
      <c r="B104" s="40">
        <v>16.088699521571936</v>
      </c>
      <c r="C104" s="40">
        <v>16.088699521571936</v>
      </c>
      <c r="D104" s="50">
        <f t="shared" si="3"/>
        <v>0</v>
      </c>
      <c r="E104" s="44"/>
      <c r="F104" s="44"/>
      <c r="G104" s="44"/>
      <c r="H104" s="44"/>
      <c r="I104" s="44"/>
      <c r="J104" s="44"/>
    </row>
    <row r="105" spans="1:10" x14ac:dyDescent="0.35">
      <c r="A105" s="39">
        <v>10</v>
      </c>
      <c r="B105" s="40">
        <v>18.462991462353113</v>
      </c>
      <c r="C105" s="40">
        <v>15.67840132754689</v>
      </c>
      <c r="D105" s="50">
        <f t="shared" si="3"/>
        <v>2.7845901348062227</v>
      </c>
      <c r="E105" s="44"/>
      <c r="F105" s="44"/>
      <c r="G105" s="44"/>
      <c r="H105" s="44"/>
      <c r="I105" s="44"/>
      <c r="J105" s="44"/>
    </row>
    <row r="106" spans="1:10" x14ac:dyDescent="0.35">
      <c r="A106" s="39">
        <v>11</v>
      </c>
      <c r="B106" s="40">
        <v>12.482788065462561</v>
      </c>
      <c r="C106" s="40">
        <v>9.5880146617390043</v>
      </c>
      <c r="D106" s="50">
        <f t="shared" si="3"/>
        <v>2.8947734037235566</v>
      </c>
      <c r="E106" s="44"/>
      <c r="F106" s="44"/>
      <c r="G106" s="44"/>
      <c r="H106" s="44"/>
      <c r="I106" s="44"/>
      <c r="J106" s="44"/>
    </row>
    <row r="107" spans="1:10" x14ac:dyDescent="0.35">
      <c r="A107" s="39">
        <v>12</v>
      </c>
      <c r="B107" s="40">
        <v>10.685335652665742</v>
      </c>
      <c r="C107" s="40">
        <v>8.9676170910150717</v>
      </c>
      <c r="D107" s="50">
        <f t="shared" si="3"/>
        <v>1.7177185616506705</v>
      </c>
      <c r="E107" s="44"/>
      <c r="F107" s="44"/>
      <c r="G107" s="44"/>
      <c r="H107" s="44"/>
      <c r="I107" s="44"/>
      <c r="J107" s="44"/>
    </row>
    <row r="108" spans="1:10" x14ac:dyDescent="0.35">
      <c r="A108" s="52">
        <v>13</v>
      </c>
      <c r="B108" s="50">
        <v>6.8649865373551</v>
      </c>
      <c r="C108" s="50">
        <v>4.6828260326495812</v>
      </c>
      <c r="D108" s="50">
        <f t="shared" si="3"/>
        <v>2.1821605047055188</v>
      </c>
      <c r="E108" s="47"/>
      <c r="F108" s="47"/>
      <c r="G108" s="47"/>
      <c r="H108" s="47"/>
      <c r="I108" s="47"/>
      <c r="J108" s="47"/>
    </row>
    <row r="109" spans="1:10" x14ac:dyDescent="0.35">
      <c r="A109" s="52">
        <v>14</v>
      </c>
      <c r="B109" s="50">
        <v>4.3436634357604174</v>
      </c>
      <c r="C109" s="50">
        <v>3.1277244125397439</v>
      </c>
      <c r="D109" s="50">
        <f t="shared" si="3"/>
        <v>1.2159390232206735</v>
      </c>
      <c r="E109" s="47"/>
      <c r="F109" s="47"/>
      <c r="G109" s="47"/>
      <c r="H109" s="47"/>
      <c r="I109" s="47"/>
      <c r="J109" s="47"/>
    </row>
    <row r="110" spans="1:10" x14ac:dyDescent="0.35">
      <c r="A110" s="52">
        <v>15</v>
      </c>
      <c r="B110" s="50">
        <v>2.0091180489449583</v>
      </c>
      <c r="C110" s="50">
        <v>0.94279588609287901</v>
      </c>
      <c r="D110" s="50">
        <f t="shared" si="3"/>
        <v>1.0663221628520794</v>
      </c>
      <c r="E110" s="47"/>
      <c r="F110" s="47"/>
      <c r="G110" s="47"/>
      <c r="H110" s="47"/>
      <c r="I110" s="47"/>
      <c r="J110" s="47"/>
    </row>
    <row r="111" spans="1:10" x14ac:dyDescent="0.35">
      <c r="A111" s="52">
        <v>16</v>
      </c>
      <c r="B111" s="50">
        <v>0.85748039554180322</v>
      </c>
      <c r="C111" s="50">
        <v>-0.2545015709173476</v>
      </c>
      <c r="D111" s="50">
        <f t="shared" si="3"/>
        <v>1.1119819664591508</v>
      </c>
      <c r="E111" s="47"/>
      <c r="F111" s="47"/>
      <c r="G111" s="47"/>
      <c r="H111" s="47"/>
      <c r="I111" s="47"/>
      <c r="J111" s="47"/>
    </row>
    <row r="112" spans="1:10" x14ac:dyDescent="0.35">
      <c r="A112" s="52">
        <v>17</v>
      </c>
      <c r="B112" s="50">
        <v>0.4495688540329501</v>
      </c>
      <c r="C112" s="50">
        <v>0.24498256878640309</v>
      </c>
      <c r="D112" s="50">
        <f t="shared" si="3"/>
        <v>0.20458628524654701</v>
      </c>
      <c r="E112" s="47"/>
      <c r="F112" s="47"/>
      <c r="G112" s="47"/>
      <c r="H112" s="47"/>
      <c r="I112" s="47"/>
      <c r="J112" s="47"/>
    </row>
    <row r="113" spans="1:10" x14ac:dyDescent="0.35">
      <c r="A113" s="52">
        <v>18</v>
      </c>
      <c r="B113" s="50">
        <v>1.694339582572046</v>
      </c>
      <c r="C113" s="50">
        <v>-1.5362919672419586</v>
      </c>
      <c r="D113" s="50">
        <f t="shared" si="3"/>
        <v>3.2306315498140048</v>
      </c>
      <c r="E113" s="47"/>
      <c r="F113" s="47"/>
      <c r="G113" s="47"/>
      <c r="H113" s="47"/>
      <c r="I113" s="47"/>
      <c r="J113" s="47"/>
    </row>
    <row r="114" spans="1:10" x14ac:dyDescent="0.35">
      <c r="A114" s="52">
        <v>19</v>
      </c>
      <c r="B114" s="50">
        <v>0.93997425866905748</v>
      </c>
      <c r="C114" s="50">
        <v>0.93997425866905748</v>
      </c>
      <c r="D114" s="50">
        <f t="shared" si="3"/>
        <v>0</v>
      </c>
      <c r="E114" s="47"/>
      <c r="F114" s="47"/>
      <c r="G114" s="47"/>
      <c r="H114" s="47"/>
      <c r="I114" s="47"/>
      <c r="J114" s="47"/>
    </row>
    <row r="115" spans="1:10" x14ac:dyDescent="0.35">
      <c r="A115" s="52">
        <v>20</v>
      </c>
      <c r="B115" s="50">
        <v>-1.634132343614052</v>
      </c>
      <c r="C115" s="50">
        <v>-1.634132343614052</v>
      </c>
      <c r="D115" s="50">
        <f t="shared" si="3"/>
        <v>0</v>
      </c>
      <c r="E115" s="47"/>
      <c r="F115" s="47"/>
      <c r="G115" s="47"/>
      <c r="H115" s="47"/>
      <c r="I115" s="47"/>
      <c r="J115" s="47"/>
    </row>
    <row r="116" spans="1:10" x14ac:dyDescent="0.35">
      <c r="A116" s="52">
        <v>21</v>
      </c>
      <c r="B116" s="50">
        <v>-1.4767327145645524</v>
      </c>
      <c r="C116" s="50">
        <v>-1.8180015188715053</v>
      </c>
      <c r="D116" s="50">
        <f t="shared" si="3"/>
        <v>0.34126880430695294</v>
      </c>
      <c r="E116" s="47"/>
      <c r="F116" s="47"/>
      <c r="G116" s="47"/>
      <c r="H116" s="47"/>
      <c r="I116" s="47"/>
      <c r="J116" s="47"/>
    </row>
    <row r="117" spans="1:10" x14ac:dyDescent="0.35">
      <c r="A117" s="52">
        <v>22</v>
      </c>
      <c r="B117" s="50">
        <v>-6.9071826772025533</v>
      </c>
      <c r="C117" s="50">
        <v>-6.9071826772025533</v>
      </c>
      <c r="D117" s="50">
        <f t="shared" si="3"/>
        <v>0</v>
      </c>
      <c r="E117" s="47"/>
      <c r="F117" s="47"/>
      <c r="G117" s="47"/>
      <c r="H117" s="47"/>
      <c r="I117" s="47"/>
      <c r="J117" s="47"/>
    </row>
    <row r="118" spans="1:10" x14ac:dyDescent="0.35">
      <c r="A118" s="52">
        <v>23</v>
      </c>
      <c r="B118" s="50">
        <v>-2.2064198211318455</v>
      </c>
      <c r="C118" s="50">
        <v>-2.2064198211318455</v>
      </c>
      <c r="D118" s="50">
        <f t="shared" si="3"/>
        <v>0</v>
      </c>
      <c r="E118" s="47"/>
      <c r="F118" s="47"/>
      <c r="G118" s="47"/>
      <c r="H118" s="47"/>
      <c r="I118" s="47"/>
      <c r="J118" s="47"/>
    </row>
    <row r="119" spans="1:10" x14ac:dyDescent="0.35">
      <c r="A119" s="52">
        <v>24</v>
      </c>
      <c r="B119" s="50">
        <v>1.5555948161156528</v>
      </c>
      <c r="C119" s="50">
        <v>0.18345206456102126</v>
      </c>
      <c r="D119" s="50">
        <f t="shared" si="3"/>
        <v>1.3721427515546316</v>
      </c>
      <c r="E119" s="47"/>
      <c r="F119" s="47"/>
      <c r="G119" s="47"/>
      <c r="H119" s="47"/>
      <c r="I119" s="47"/>
      <c r="J119" s="47"/>
    </row>
    <row r="120" spans="1:10" x14ac:dyDescent="0.35">
      <c r="A120" s="52">
        <v>25</v>
      </c>
      <c r="B120" s="50">
        <v>-0.25515340976522388</v>
      </c>
      <c r="C120" s="50">
        <v>-2.6043247784952679</v>
      </c>
      <c r="D120" s="50">
        <f t="shared" si="3"/>
        <v>2.349171368730044</v>
      </c>
      <c r="E120" s="47"/>
      <c r="F120" s="47"/>
      <c r="G120" s="47"/>
      <c r="H120" s="47"/>
      <c r="I120" s="47"/>
      <c r="J120" s="47"/>
    </row>
    <row r="121" spans="1:10" x14ac:dyDescent="0.35">
      <c r="A121" s="52">
        <v>26</v>
      </c>
      <c r="B121" s="50">
        <v>-0.9039624099849598</v>
      </c>
      <c r="C121" s="50">
        <v>-1.885762622285442</v>
      </c>
      <c r="D121" s="50">
        <f t="shared" si="3"/>
        <v>0.9818002123004822</v>
      </c>
      <c r="E121" s="47"/>
      <c r="F121" s="47"/>
      <c r="G121" s="47"/>
      <c r="H121" s="47"/>
      <c r="I121" s="47"/>
      <c r="J121" s="47"/>
    </row>
    <row r="122" spans="1:10" x14ac:dyDescent="0.35">
      <c r="A122" s="52">
        <v>27</v>
      </c>
      <c r="B122" s="50">
        <v>-2.1583940294914052</v>
      </c>
      <c r="C122" s="50">
        <v>-2.1583940294914052</v>
      </c>
      <c r="D122" s="50">
        <f t="shared" si="3"/>
        <v>0</v>
      </c>
      <c r="E122" s="47"/>
      <c r="F122" s="47"/>
      <c r="G122" s="47"/>
      <c r="H122" s="47"/>
      <c r="I122" s="47"/>
      <c r="J122" s="47"/>
    </row>
    <row r="123" spans="1:10" x14ac:dyDescent="0.35">
      <c r="A123" s="53" t="s">
        <v>264</v>
      </c>
      <c r="B123" s="54">
        <v>79.221614035970035</v>
      </c>
      <c r="C123" s="54">
        <v>-6.9071826772025533</v>
      </c>
      <c r="D123" s="66"/>
      <c r="E123" s="47"/>
      <c r="F123" s="47"/>
      <c r="G123" s="47"/>
      <c r="H123" s="47"/>
      <c r="I123" s="47"/>
      <c r="J123" s="47"/>
    </row>
    <row r="124" spans="1:10" x14ac:dyDescent="0.35">
      <c r="A124" s="44"/>
      <c r="B124" s="44"/>
      <c r="C124" s="44"/>
      <c r="D124" s="44"/>
      <c r="E124" s="44"/>
      <c r="F124" s="44"/>
      <c r="G124" s="44"/>
      <c r="H124" s="44"/>
      <c r="I124" s="44"/>
      <c r="J124" s="44"/>
    </row>
    <row r="125" spans="1:10" x14ac:dyDescent="0.35">
      <c r="A125" s="44"/>
      <c r="B125" s="44"/>
      <c r="C125" s="44"/>
      <c r="D125" s="44"/>
      <c r="E125" s="44"/>
      <c r="F125" s="44"/>
      <c r="G125" s="44"/>
      <c r="H125" s="44"/>
      <c r="I125" s="44"/>
      <c r="J125" s="44"/>
    </row>
  </sheetData>
  <pageMargins left="0.7" right="0.7" top="0.75" bottom="0.75" header="0.3" footer="0.3"/>
  <pageSetup paperSize="9"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D9EE0-F53F-4914-A6F0-995FA836BAE3}">
  <dimension ref="A1:K74"/>
  <sheetViews>
    <sheetView topLeftCell="A49" workbookViewId="0">
      <selection activeCell="D8" sqref="D8"/>
    </sheetView>
  </sheetViews>
  <sheetFormatPr defaultRowHeight="14.5" x14ac:dyDescent="0.35"/>
  <cols>
    <col min="1" max="1" width="12.36328125" bestFit="1" customWidth="1"/>
    <col min="2" max="2" width="19.26953125" bestFit="1" customWidth="1"/>
    <col min="3" max="3" width="18.90625" bestFit="1" customWidth="1"/>
    <col min="4" max="4" width="9.36328125" bestFit="1" customWidth="1"/>
    <col min="9" max="10" width="11" customWidth="1"/>
  </cols>
  <sheetData>
    <row r="1" spans="1:11" x14ac:dyDescent="0.35">
      <c r="A1" s="68" t="s">
        <v>274</v>
      </c>
      <c r="B1" s="47"/>
      <c r="C1" s="47"/>
      <c r="D1" s="47"/>
      <c r="E1" s="47"/>
      <c r="F1" s="69"/>
      <c r="G1" s="69"/>
      <c r="H1" s="69"/>
      <c r="I1" s="42"/>
      <c r="J1" s="42"/>
      <c r="K1" s="44"/>
    </row>
    <row r="2" spans="1:11" x14ac:dyDescent="0.35">
      <c r="A2" s="38" t="s">
        <v>263</v>
      </c>
      <c r="B2" t="s">
        <v>265</v>
      </c>
      <c r="C2" t="s">
        <v>266</v>
      </c>
      <c r="D2" s="37" t="s">
        <v>267</v>
      </c>
      <c r="E2" s="69"/>
      <c r="F2" s="70"/>
      <c r="G2" s="70"/>
      <c r="H2" s="70"/>
      <c r="I2" s="45"/>
      <c r="J2" s="45"/>
      <c r="K2" s="44"/>
    </row>
    <row r="3" spans="1:11" x14ac:dyDescent="0.35">
      <c r="A3" s="39">
        <v>1</v>
      </c>
      <c r="B3" s="40">
        <v>118.6414228440394</v>
      </c>
      <c r="C3" s="40">
        <v>29.063719233824315</v>
      </c>
      <c r="D3" s="50">
        <f>+GETPIVOTDATA("Max of YR Nodal Price",$A$2,"DNO Zone",A3)-GETPIVOTDATA("Min of YR Nodal Price",$A$2,"DNO Zone",A3)</f>
        <v>89.577703610215082</v>
      </c>
      <c r="E3" s="70"/>
      <c r="F3" s="60"/>
      <c r="G3" s="60"/>
      <c r="H3" s="71"/>
      <c r="I3" s="72"/>
      <c r="J3" s="72"/>
      <c r="K3" s="44"/>
    </row>
    <row r="4" spans="1:11" x14ac:dyDescent="0.35">
      <c r="A4" s="39">
        <v>2</v>
      </c>
      <c r="B4" s="40">
        <v>46.347084922746042</v>
      </c>
      <c r="C4" s="40">
        <v>13.664308430072621</v>
      </c>
      <c r="D4" s="50">
        <f t="shared" ref="D4:D16" si="0">+GETPIVOTDATA("Max of YR Nodal Price",$A$2,"DNO Zone",A4)-GETPIVOTDATA("Min of YR Nodal Price",$A$2,"DNO Zone",A4)</f>
        <v>32.682776492673419</v>
      </c>
      <c r="E4" s="70"/>
      <c r="F4" s="60"/>
      <c r="G4" s="60"/>
      <c r="H4" s="71"/>
      <c r="I4" s="72"/>
      <c r="J4" s="72"/>
      <c r="K4" s="44"/>
    </row>
    <row r="5" spans="1:11" x14ac:dyDescent="0.35">
      <c r="A5" s="39">
        <v>3</v>
      </c>
      <c r="B5" s="40">
        <v>10.596433576052194</v>
      </c>
      <c r="C5" s="40">
        <v>7.228164940043289</v>
      </c>
      <c r="D5" s="50">
        <f t="shared" si="0"/>
        <v>3.3682686360089047</v>
      </c>
      <c r="E5" s="70"/>
      <c r="F5" s="60"/>
      <c r="G5" s="60"/>
      <c r="H5" s="71"/>
      <c r="I5" s="72"/>
      <c r="J5" s="72"/>
      <c r="K5" s="44"/>
    </row>
    <row r="6" spans="1:11" x14ac:dyDescent="0.35">
      <c r="A6" s="39">
        <v>4</v>
      </c>
      <c r="B6" s="40">
        <v>13.238075374157752</v>
      </c>
      <c r="C6" s="40">
        <v>1.6553366977395281</v>
      </c>
      <c r="D6" s="50">
        <f t="shared" si="0"/>
        <v>11.582738676418224</v>
      </c>
      <c r="E6" s="70"/>
      <c r="F6" s="60"/>
      <c r="G6" s="60"/>
      <c r="H6" s="71"/>
      <c r="I6" s="72"/>
      <c r="J6" s="72"/>
      <c r="K6" s="44"/>
    </row>
    <row r="7" spans="1:11" x14ac:dyDescent="0.35">
      <c r="A7" s="39">
        <v>5</v>
      </c>
      <c r="B7" s="40">
        <v>2.348431185013478</v>
      </c>
      <c r="C7" s="40">
        <v>0.50712836013982576</v>
      </c>
      <c r="D7" s="50">
        <f t="shared" si="0"/>
        <v>1.8413028248736523</v>
      </c>
      <c r="E7" s="70"/>
      <c r="F7" s="60"/>
      <c r="G7" s="60"/>
      <c r="H7" s="71"/>
      <c r="I7" s="72"/>
      <c r="J7" s="72"/>
      <c r="K7" s="44"/>
    </row>
    <row r="8" spans="1:11" x14ac:dyDescent="0.35">
      <c r="A8" s="39">
        <v>6</v>
      </c>
      <c r="B8" s="40">
        <v>4.3111130286622847</v>
      </c>
      <c r="C8" s="40">
        <v>0.30343346453450737</v>
      </c>
      <c r="D8" s="50">
        <f t="shared" si="0"/>
        <v>4.0076795641277769</v>
      </c>
      <c r="E8" s="70"/>
      <c r="F8" s="60"/>
      <c r="G8" s="60"/>
      <c r="H8" s="71"/>
      <c r="I8" s="72"/>
      <c r="J8" s="72"/>
      <c r="K8" s="44"/>
    </row>
    <row r="9" spans="1:11" x14ac:dyDescent="0.35">
      <c r="A9" s="39">
        <v>7</v>
      </c>
      <c r="B9" s="40">
        <v>1.2604969832135651</v>
      </c>
      <c r="C9" s="40">
        <v>-4.3074411687376175</v>
      </c>
      <c r="D9" s="50">
        <f t="shared" si="0"/>
        <v>5.5679381519511821</v>
      </c>
      <c r="E9" s="70"/>
      <c r="F9" s="60"/>
      <c r="G9" s="60"/>
      <c r="H9" s="71"/>
      <c r="I9" s="72"/>
      <c r="J9" s="72"/>
      <c r="K9" s="44"/>
    </row>
    <row r="10" spans="1:11" x14ac:dyDescent="0.35">
      <c r="A10" s="39">
        <v>8</v>
      </c>
      <c r="B10" s="40">
        <v>-1.5681758438707238</v>
      </c>
      <c r="C10" s="40">
        <v>-2.2533200949522589</v>
      </c>
      <c r="D10" s="50">
        <f t="shared" si="0"/>
        <v>0.68514425108153509</v>
      </c>
      <c r="E10" s="70"/>
      <c r="F10" s="60"/>
      <c r="G10" s="60"/>
      <c r="H10" s="71"/>
      <c r="I10" s="72"/>
      <c r="J10" s="72"/>
      <c r="K10" s="44"/>
    </row>
    <row r="11" spans="1:11" x14ac:dyDescent="0.35">
      <c r="A11" s="39">
        <v>9</v>
      </c>
      <c r="B11" s="40">
        <v>4.750573606718012</v>
      </c>
      <c r="C11" s="40">
        <v>-1.2163692787511795</v>
      </c>
      <c r="D11" s="50">
        <f t="shared" si="0"/>
        <v>5.9669428854691917</v>
      </c>
      <c r="E11" s="70"/>
      <c r="F11" s="60"/>
      <c r="G11" s="60"/>
      <c r="H11" s="71"/>
      <c r="I11" s="72"/>
      <c r="J11" s="72"/>
      <c r="K11" s="44"/>
    </row>
    <row r="12" spans="1:11" x14ac:dyDescent="0.35">
      <c r="A12" s="39">
        <v>10</v>
      </c>
      <c r="B12" s="40">
        <v>-4.1404494884891845</v>
      </c>
      <c r="C12" s="40">
        <v>-5.0972957967574315</v>
      </c>
      <c r="D12" s="50">
        <f t="shared" si="0"/>
        <v>0.95684630826824701</v>
      </c>
      <c r="E12" s="70"/>
      <c r="F12" s="60"/>
      <c r="G12" s="60"/>
      <c r="H12" s="71"/>
      <c r="I12" s="72"/>
      <c r="J12" s="72"/>
      <c r="K12" s="44"/>
    </row>
    <row r="13" spans="1:11" x14ac:dyDescent="0.35">
      <c r="A13" s="39">
        <v>11</v>
      </c>
      <c r="B13" s="40">
        <v>4.3615623173769213</v>
      </c>
      <c r="C13" s="40">
        <v>-0.71539676376724015</v>
      </c>
      <c r="D13" s="50">
        <f t="shared" si="0"/>
        <v>5.0769590811441612</v>
      </c>
      <c r="E13" s="70"/>
      <c r="F13" s="60"/>
      <c r="G13" s="60"/>
      <c r="H13" s="71"/>
      <c r="I13" s="72"/>
      <c r="J13" s="72"/>
      <c r="K13" s="44"/>
    </row>
    <row r="14" spans="1:11" x14ac:dyDescent="0.35">
      <c r="A14" s="39">
        <v>12</v>
      </c>
      <c r="B14" s="40">
        <v>0.52813930046538748</v>
      </c>
      <c r="C14" s="40">
        <v>-1.4888954838723705</v>
      </c>
      <c r="D14" s="50">
        <f t="shared" si="0"/>
        <v>2.0170347843377581</v>
      </c>
      <c r="E14" s="70"/>
      <c r="F14" s="60"/>
      <c r="G14" s="60"/>
      <c r="H14" s="71"/>
      <c r="I14" s="72"/>
      <c r="J14" s="72"/>
      <c r="K14" s="44"/>
    </row>
    <row r="15" spans="1:11" x14ac:dyDescent="0.35">
      <c r="A15" s="39">
        <v>13</v>
      </c>
      <c r="B15" s="40">
        <v>-2.5345214209189701</v>
      </c>
      <c r="C15" s="40">
        <v>-7.3019816589897042</v>
      </c>
      <c r="D15" s="50">
        <f t="shared" si="0"/>
        <v>4.7674602380707345</v>
      </c>
      <c r="E15" s="70"/>
      <c r="F15" s="60"/>
      <c r="G15" s="60"/>
      <c r="H15" s="71"/>
      <c r="I15" s="72"/>
      <c r="J15" s="72"/>
      <c r="K15" s="44"/>
    </row>
    <row r="16" spans="1:11" x14ac:dyDescent="0.35">
      <c r="A16" s="39">
        <v>14</v>
      </c>
      <c r="B16" s="40">
        <v>-4.8957873076866694</v>
      </c>
      <c r="C16" s="40">
        <v>-6.0516851609134905</v>
      </c>
      <c r="D16" s="50">
        <f t="shared" si="0"/>
        <v>1.1558978532268211</v>
      </c>
      <c r="E16" s="70"/>
      <c r="F16" s="60"/>
      <c r="G16" s="60"/>
      <c r="H16" s="71"/>
      <c r="I16" s="72"/>
      <c r="J16" s="72"/>
      <c r="K16" s="44"/>
    </row>
    <row r="17" spans="1:11" x14ac:dyDescent="0.35">
      <c r="A17" s="64" t="s">
        <v>264</v>
      </c>
      <c r="B17" s="65">
        <v>118.6414228440394</v>
      </c>
      <c r="C17" s="65">
        <v>-7.3019816589897042</v>
      </c>
      <c r="D17" s="59"/>
      <c r="E17" s="60"/>
      <c r="F17" s="60"/>
      <c r="G17" s="60"/>
      <c r="H17" s="71"/>
      <c r="I17" s="72"/>
      <c r="J17" s="72"/>
      <c r="K17" s="44"/>
    </row>
    <row r="18" spans="1:11" x14ac:dyDescent="0.35">
      <c r="A18" s="47"/>
      <c r="B18" s="47"/>
      <c r="C18" s="47"/>
      <c r="D18" s="47"/>
      <c r="E18" s="47"/>
      <c r="F18" s="60"/>
      <c r="G18" s="60"/>
      <c r="H18" s="71"/>
      <c r="I18" s="72"/>
      <c r="J18" s="72"/>
      <c r="K18" s="44"/>
    </row>
    <row r="19" spans="1:11" x14ac:dyDescent="0.35">
      <c r="A19" s="68" t="s">
        <v>1</v>
      </c>
      <c r="B19" s="47"/>
      <c r="C19" s="47"/>
      <c r="D19" s="59"/>
      <c r="E19" s="60"/>
      <c r="F19" s="60"/>
      <c r="G19" s="60"/>
      <c r="H19" s="71"/>
      <c r="I19" s="72"/>
      <c r="J19" s="72"/>
      <c r="K19" s="44"/>
    </row>
    <row r="20" spans="1:11" x14ac:dyDescent="0.35">
      <c r="A20" s="38" t="s">
        <v>263</v>
      </c>
      <c r="B20" t="s">
        <v>268</v>
      </c>
      <c r="C20" t="s">
        <v>269</v>
      </c>
      <c r="D20" s="41" t="s">
        <v>267</v>
      </c>
      <c r="E20" s="70"/>
      <c r="F20" s="60"/>
      <c r="G20" s="60"/>
      <c r="H20" s="71"/>
      <c r="I20" s="72"/>
      <c r="J20" s="72"/>
      <c r="K20" s="44"/>
    </row>
    <row r="21" spans="1:11" ht="20.149999999999999" customHeight="1" x14ac:dyDescent="0.35">
      <c r="A21" s="39">
        <v>1</v>
      </c>
      <c r="B21" s="40">
        <v>4.489685459518749</v>
      </c>
      <c r="C21" s="40">
        <v>2.2862941150716325</v>
      </c>
      <c r="D21" s="50">
        <f t="shared" ref="D21:D34" si="1">+GETPIVOTDATA("Max of PS Nodal Price",$A$20,"DNO Zone",A21)-GETPIVOTDATA("Min of PS Nodal Price",$A$20,"DNO Zone",A21)</f>
        <v>2.2033913444471165</v>
      </c>
      <c r="E21" s="70"/>
      <c r="F21" s="60"/>
      <c r="G21" s="60"/>
      <c r="H21" s="71"/>
      <c r="I21" s="72"/>
      <c r="J21" s="72"/>
      <c r="K21" s="44"/>
    </row>
    <row r="22" spans="1:11" x14ac:dyDescent="0.35">
      <c r="A22" s="39">
        <v>2</v>
      </c>
      <c r="B22" s="40">
        <v>4.2585844033438685</v>
      </c>
      <c r="C22" s="40">
        <v>2.2451071706904795</v>
      </c>
      <c r="D22" s="50">
        <f t="shared" si="1"/>
        <v>2.013477232653389</v>
      </c>
      <c r="E22" s="70"/>
      <c r="F22" s="60"/>
      <c r="G22" s="60"/>
      <c r="H22" s="71"/>
      <c r="I22" s="72"/>
      <c r="J22" s="72"/>
      <c r="K22" s="44"/>
    </row>
    <row r="23" spans="1:11" x14ac:dyDescent="0.35">
      <c r="A23" s="39">
        <v>3</v>
      </c>
      <c r="B23" s="40">
        <v>4.1985235834622268</v>
      </c>
      <c r="C23" s="40">
        <v>3.4184332682727638</v>
      </c>
      <c r="D23" s="50">
        <f t="shared" si="1"/>
        <v>0.78009031518946292</v>
      </c>
      <c r="E23" s="70"/>
      <c r="F23" s="60"/>
      <c r="G23" s="60"/>
      <c r="H23" s="71"/>
      <c r="I23" s="72"/>
      <c r="J23" s="72"/>
      <c r="K23" s="44"/>
    </row>
    <row r="24" spans="1:11" x14ac:dyDescent="0.35">
      <c r="A24" s="39">
        <v>4</v>
      </c>
      <c r="B24" s="40">
        <v>2.8970907979845357</v>
      </c>
      <c r="C24" s="40">
        <v>2.3549617548932034</v>
      </c>
      <c r="D24" s="50">
        <f t="shared" si="1"/>
        <v>0.54212904309133236</v>
      </c>
      <c r="E24" s="70"/>
      <c r="F24" s="60"/>
      <c r="G24" s="60"/>
      <c r="H24" s="71"/>
      <c r="I24" s="72"/>
      <c r="J24" s="72"/>
      <c r="K24" s="44"/>
    </row>
    <row r="25" spans="1:11" x14ac:dyDescent="0.35">
      <c r="A25" s="39">
        <v>5</v>
      </c>
      <c r="B25" s="40">
        <v>4.9229385158653098</v>
      </c>
      <c r="C25" s="40">
        <v>4.2320305644205387</v>
      </c>
      <c r="D25" s="50">
        <f t="shared" si="1"/>
        <v>0.69090795144477113</v>
      </c>
      <c r="E25" s="70"/>
      <c r="F25" s="60"/>
      <c r="G25" s="60"/>
      <c r="H25" s="71"/>
      <c r="I25" s="72"/>
      <c r="J25" s="72"/>
      <c r="K25" s="44"/>
    </row>
    <row r="26" spans="1:11" x14ac:dyDescent="0.35">
      <c r="A26" s="39">
        <v>6</v>
      </c>
      <c r="B26" s="40">
        <v>4.801857644001065</v>
      </c>
      <c r="C26" s="40">
        <v>2.2660946397337494</v>
      </c>
      <c r="D26" s="50">
        <f t="shared" si="1"/>
        <v>2.5357630042673156</v>
      </c>
      <c r="E26" s="70"/>
      <c r="F26" s="60"/>
      <c r="G26" s="60"/>
      <c r="H26" s="71"/>
      <c r="I26" s="72"/>
      <c r="J26" s="72"/>
      <c r="K26" s="44"/>
    </row>
    <row r="27" spans="1:11" x14ac:dyDescent="0.35">
      <c r="A27" s="39">
        <v>7</v>
      </c>
      <c r="B27" s="40">
        <v>4.9545271107268869</v>
      </c>
      <c r="C27" s="40">
        <v>1.1722655092821128</v>
      </c>
      <c r="D27" s="50">
        <f t="shared" si="1"/>
        <v>3.7822616014447741</v>
      </c>
      <c r="E27" s="70"/>
      <c r="F27" s="60"/>
      <c r="G27" s="60"/>
      <c r="H27" s="71"/>
      <c r="I27" s="72"/>
      <c r="J27" s="72"/>
      <c r="K27" s="44"/>
    </row>
    <row r="28" spans="1:11" x14ac:dyDescent="0.35">
      <c r="A28" s="39">
        <v>8</v>
      </c>
      <c r="B28" s="40">
        <v>2.3833299938140233</v>
      </c>
      <c r="C28" s="40">
        <v>1.5440596284289045</v>
      </c>
      <c r="D28" s="50">
        <f t="shared" si="1"/>
        <v>0.83927036538511879</v>
      </c>
      <c r="E28" s="70"/>
      <c r="F28" s="60"/>
      <c r="G28" s="60"/>
      <c r="H28" s="71"/>
      <c r="I28" s="72"/>
      <c r="J28" s="72"/>
      <c r="K28" s="44"/>
    </row>
    <row r="29" spans="1:11" x14ac:dyDescent="0.35">
      <c r="A29" s="39">
        <v>9</v>
      </c>
      <c r="B29" s="40">
        <v>0.74321083664270571</v>
      </c>
      <c r="C29" s="40">
        <v>-3.6424425554037554</v>
      </c>
      <c r="D29" s="50">
        <f t="shared" si="1"/>
        <v>4.3856533920464607</v>
      </c>
      <c r="E29" s="70"/>
      <c r="F29" s="60"/>
      <c r="G29" s="60"/>
      <c r="H29" s="71"/>
      <c r="I29" s="72"/>
      <c r="J29" s="72"/>
      <c r="K29" s="44"/>
    </row>
    <row r="30" spans="1:11" x14ac:dyDescent="0.35">
      <c r="A30" s="39">
        <v>10</v>
      </c>
      <c r="B30" s="40">
        <v>9.1686272527283652</v>
      </c>
      <c r="C30" s="40">
        <v>4.2709796253282457</v>
      </c>
      <c r="D30" s="50">
        <f t="shared" si="1"/>
        <v>4.8976476274001195</v>
      </c>
      <c r="E30" s="70"/>
      <c r="F30" s="60"/>
      <c r="G30" s="60"/>
      <c r="H30" s="71"/>
      <c r="I30" s="72"/>
      <c r="J30" s="72"/>
      <c r="K30" s="44"/>
    </row>
    <row r="31" spans="1:11" x14ac:dyDescent="0.35">
      <c r="A31" s="39">
        <v>11</v>
      </c>
      <c r="B31" s="40">
        <v>-4.1372450473205955</v>
      </c>
      <c r="C31" s="40">
        <v>-4.9186763693687263</v>
      </c>
      <c r="D31" s="50">
        <f t="shared" si="1"/>
        <v>0.78143132204813082</v>
      </c>
      <c r="E31" s="70"/>
      <c r="F31" s="47"/>
      <c r="G31" s="47"/>
      <c r="H31" s="47"/>
      <c r="I31" s="47"/>
      <c r="J31" s="47"/>
      <c r="K31" s="44"/>
    </row>
    <row r="32" spans="1:11" x14ac:dyDescent="0.35">
      <c r="A32" s="39">
        <v>12</v>
      </c>
      <c r="B32" s="40">
        <v>-1.7970814859410269</v>
      </c>
      <c r="C32" s="40">
        <v>-3.9654852488717238</v>
      </c>
      <c r="D32" s="50">
        <f t="shared" si="1"/>
        <v>2.1684037629306969</v>
      </c>
      <c r="E32" s="70"/>
      <c r="F32" s="47"/>
      <c r="G32" s="47"/>
      <c r="H32" s="47"/>
      <c r="I32" s="47"/>
      <c r="J32" s="47"/>
      <c r="K32" s="44"/>
    </row>
    <row r="33" spans="1:11" x14ac:dyDescent="0.35">
      <c r="A33" s="39">
        <v>13</v>
      </c>
      <c r="B33" s="40">
        <v>0.10216274195422542</v>
      </c>
      <c r="C33" s="40">
        <v>-4.2368633196595713</v>
      </c>
      <c r="D33" s="50">
        <f t="shared" si="1"/>
        <v>4.3390260616137963</v>
      </c>
      <c r="E33" s="70"/>
      <c r="F33" s="47"/>
      <c r="G33" s="47"/>
      <c r="H33" s="47"/>
      <c r="I33" s="47"/>
      <c r="J33" s="47"/>
      <c r="K33" s="44"/>
    </row>
    <row r="34" spans="1:11" x14ac:dyDescent="0.35">
      <c r="A34" s="39">
        <v>14</v>
      </c>
      <c r="B34" s="40">
        <v>2.4766222001213647</v>
      </c>
      <c r="C34" s="40">
        <v>-2.0178117103673285</v>
      </c>
      <c r="D34" s="50">
        <f t="shared" si="1"/>
        <v>4.4944339104886932</v>
      </c>
      <c r="E34" s="70"/>
      <c r="F34" s="47"/>
      <c r="G34" s="47"/>
      <c r="H34" s="47"/>
      <c r="I34" s="47"/>
      <c r="J34" s="47"/>
      <c r="K34" s="44"/>
    </row>
    <row r="35" spans="1:11" x14ac:dyDescent="0.35">
      <c r="A35" s="53" t="s">
        <v>264</v>
      </c>
      <c r="B35" s="54">
        <v>9.1686272527283652</v>
      </c>
      <c r="C35" s="54">
        <v>-4.9186763693687263</v>
      </c>
      <c r="D35" s="67"/>
      <c r="E35" s="60"/>
      <c r="F35" s="47"/>
      <c r="G35" s="47"/>
      <c r="H35" s="47"/>
      <c r="I35" s="47"/>
      <c r="J35" s="47"/>
      <c r="K35" s="44"/>
    </row>
    <row r="36" spans="1:11" x14ac:dyDescent="0.35">
      <c r="A36" s="44"/>
      <c r="B36" s="44"/>
      <c r="C36" s="44"/>
      <c r="D36" s="44"/>
      <c r="E36" s="47"/>
      <c r="F36" s="47"/>
      <c r="G36" s="47"/>
      <c r="H36" s="47"/>
      <c r="I36" s="47"/>
      <c r="J36" s="47"/>
      <c r="K36" s="44"/>
    </row>
    <row r="37" spans="1:11" x14ac:dyDescent="0.35">
      <c r="A37" s="61" t="s">
        <v>254</v>
      </c>
      <c r="B37" s="44"/>
      <c r="C37" s="44"/>
      <c r="D37" s="44"/>
      <c r="E37" s="47"/>
      <c r="F37" s="47"/>
      <c r="G37" s="47"/>
      <c r="H37" s="47"/>
      <c r="I37" s="47"/>
      <c r="J37" s="47"/>
      <c r="K37" s="44"/>
    </row>
    <row r="38" spans="1:11" x14ac:dyDescent="0.35">
      <c r="A38" s="38" t="s">
        <v>263</v>
      </c>
      <c r="B38" t="s">
        <v>270</v>
      </c>
      <c r="C38" t="s">
        <v>271</v>
      </c>
      <c r="D38" s="41" t="s">
        <v>267</v>
      </c>
      <c r="E38" s="70"/>
      <c r="F38" s="47"/>
      <c r="G38" s="47"/>
      <c r="H38" s="47"/>
      <c r="I38" s="47"/>
      <c r="J38" s="47"/>
      <c r="K38" s="44"/>
    </row>
    <row r="39" spans="1:11" x14ac:dyDescent="0.35">
      <c r="A39" s="39">
        <v>1</v>
      </c>
      <c r="B39" s="40">
        <v>63.551124344102902</v>
      </c>
      <c r="C39" s="40">
        <v>17.755607508255</v>
      </c>
      <c r="D39" s="50">
        <f t="shared" ref="D39:D52" si="2">+GETPIVOTDATA("Max of CCGT",$A$38,"DNO Zone",A39)-GETPIVOTDATA("Min of CCGT",$A$38,"DNO Zone",A39)</f>
        <v>45.795516835847906</v>
      </c>
      <c r="E39" s="70"/>
      <c r="F39" s="47"/>
      <c r="G39" s="47"/>
      <c r="H39" s="47"/>
      <c r="I39" s="47"/>
      <c r="J39" s="47"/>
      <c r="K39" s="44"/>
    </row>
    <row r="40" spans="1:11" x14ac:dyDescent="0.35">
      <c r="A40" s="39">
        <v>2</v>
      </c>
      <c r="B40" s="40">
        <v>27.389152645774558</v>
      </c>
      <c r="C40" s="40">
        <v>9.4336498886390849</v>
      </c>
      <c r="D40" s="50">
        <f t="shared" si="2"/>
        <v>17.955502757135474</v>
      </c>
      <c r="E40" s="70"/>
      <c r="F40" s="47"/>
      <c r="G40" s="47"/>
      <c r="H40" s="47"/>
      <c r="I40" s="47"/>
      <c r="J40" s="47"/>
      <c r="K40" s="44"/>
    </row>
    <row r="41" spans="1:11" x14ac:dyDescent="0.35">
      <c r="A41" s="39">
        <v>3</v>
      </c>
      <c r="B41" s="40">
        <v>8.9638085591756056</v>
      </c>
      <c r="C41" s="40">
        <v>7.7995428288141628</v>
      </c>
      <c r="D41" s="50">
        <f t="shared" si="2"/>
        <v>1.1642657303614428</v>
      </c>
      <c r="E41" s="70"/>
      <c r="F41" s="47"/>
      <c r="G41" s="47"/>
      <c r="H41" s="47"/>
      <c r="I41" s="47"/>
      <c r="J41" s="47"/>
      <c r="K41" s="44"/>
    </row>
    <row r="42" spans="1:11" x14ac:dyDescent="0.35">
      <c r="A42" s="39">
        <v>4</v>
      </c>
      <c r="B42" s="40">
        <v>9.5917100500019803</v>
      </c>
      <c r="C42" s="40">
        <v>3.1983061422905603</v>
      </c>
      <c r="D42" s="50">
        <f t="shared" si="2"/>
        <v>6.39340390771142</v>
      </c>
      <c r="E42" s="70"/>
      <c r="F42" s="47"/>
      <c r="G42" s="47"/>
      <c r="H42" s="47"/>
      <c r="I42" s="47"/>
      <c r="J42" s="47"/>
      <c r="K42" s="44"/>
    </row>
    <row r="43" spans="1:11" x14ac:dyDescent="0.35">
      <c r="A43" s="39">
        <v>5</v>
      </c>
      <c r="B43" s="40">
        <v>6.1128449237623217</v>
      </c>
      <c r="C43" s="40">
        <v>4.6056113946597472</v>
      </c>
      <c r="D43" s="50">
        <f t="shared" si="2"/>
        <v>1.5072335291025745</v>
      </c>
      <c r="E43" s="70"/>
      <c r="F43" s="47"/>
      <c r="G43" s="47"/>
      <c r="H43" s="47"/>
      <c r="I43" s="47"/>
      <c r="J43" s="47"/>
      <c r="K43" s="44"/>
    </row>
    <row r="44" spans="1:11" x14ac:dyDescent="0.35">
      <c r="A44" s="39">
        <v>6</v>
      </c>
      <c r="B44" s="40">
        <v>6.144561298922067</v>
      </c>
      <c r="C44" s="40">
        <v>2.9565149031839706</v>
      </c>
      <c r="D44" s="50">
        <f t="shared" si="2"/>
        <v>3.1880463957380965</v>
      </c>
      <c r="E44" s="70"/>
      <c r="F44" s="47"/>
      <c r="G44" s="47"/>
      <c r="H44" s="47"/>
      <c r="I44" s="47"/>
      <c r="J44" s="47"/>
      <c r="K44" s="44"/>
    </row>
    <row r="45" spans="1:11" x14ac:dyDescent="0.35">
      <c r="A45" s="39">
        <v>7</v>
      </c>
      <c r="B45" s="40">
        <v>4.6941705305472272</v>
      </c>
      <c r="C45" s="40">
        <v>4.3788182717599877E-2</v>
      </c>
      <c r="D45" s="50">
        <f t="shared" si="2"/>
        <v>4.6503823478296269</v>
      </c>
      <c r="E45" s="70"/>
      <c r="F45" s="47"/>
      <c r="G45" s="47"/>
      <c r="H45" s="47"/>
      <c r="I45" s="47"/>
      <c r="J45" s="47"/>
      <c r="K45" s="44"/>
    </row>
    <row r="46" spans="1:11" x14ac:dyDescent="0.35">
      <c r="A46" s="39">
        <v>8</v>
      </c>
      <c r="B46" s="40">
        <v>1.5843914466372055</v>
      </c>
      <c r="C46" s="40">
        <v>0.3960606396535773</v>
      </c>
      <c r="D46" s="50">
        <f t="shared" si="2"/>
        <v>1.1883308069836283</v>
      </c>
      <c r="E46" s="70"/>
      <c r="F46" s="47"/>
      <c r="G46" s="47"/>
      <c r="H46" s="47"/>
      <c r="I46" s="47"/>
      <c r="J46" s="47"/>
      <c r="K46" s="44"/>
    </row>
    <row r="47" spans="1:11" x14ac:dyDescent="0.35">
      <c r="A47" s="39">
        <v>9</v>
      </c>
      <c r="B47" s="40">
        <v>0.9060904998445849</v>
      </c>
      <c r="C47" s="40">
        <v>-2.7179221635911692</v>
      </c>
      <c r="D47" s="50">
        <f t="shared" si="2"/>
        <v>3.6240126634357539</v>
      </c>
      <c r="E47" s="70"/>
      <c r="F47" s="47"/>
      <c r="G47" s="47"/>
      <c r="H47" s="47"/>
      <c r="I47" s="47"/>
      <c r="J47" s="47"/>
      <c r="K47" s="44"/>
    </row>
    <row r="48" spans="1:11" x14ac:dyDescent="0.35">
      <c r="A48" s="39">
        <v>10</v>
      </c>
      <c r="B48" s="40">
        <v>6.8343553828773835</v>
      </c>
      <c r="C48" s="40">
        <v>1.7339604655753393</v>
      </c>
      <c r="D48" s="50">
        <f t="shared" si="2"/>
        <v>5.1003949173020438</v>
      </c>
      <c r="E48" s="70"/>
      <c r="F48" s="47"/>
      <c r="G48" s="47"/>
      <c r="H48" s="47"/>
      <c r="I48" s="47"/>
      <c r="J48" s="47"/>
      <c r="K48" s="44"/>
    </row>
    <row r="49" spans="1:11" x14ac:dyDescent="0.35">
      <c r="A49" s="39">
        <v>11</v>
      </c>
      <c r="B49" s="40">
        <v>-2.4601227363702178</v>
      </c>
      <c r="C49" s="40">
        <v>-4.8025592724889261</v>
      </c>
      <c r="D49" s="50">
        <f t="shared" si="2"/>
        <v>2.3424365361187083</v>
      </c>
      <c r="E49" s="70"/>
      <c r="F49" s="47"/>
      <c r="G49" s="47"/>
      <c r="H49" s="47"/>
      <c r="I49" s="47"/>
      <c r="J49" s="47"/>
      <c r="K49" s="44"/>
    </row>
    <row r="50" spans="1:11" x14ac:dyDescent="0.35">
      <c r="A50" s="39">
        <v>12</v>
      </c>
      <c r="B50" s="40">
        <v>-1.5280103565329259</v>
      </c>
      <c r="C50" s="40">
        <v>-4.7240328310401809</v>
      </c>
      <c r="D50" s="50">
        <f t="shared" si="2"/>
        <v>3.196022474507255</v>
      </c>
      <c r="E50" s="70"/>
      <c r="F50" s="47"/>
      <c r="G50" s="47"/>
      <c r="H50" s="47"/>
      <c r="I50" s="47"/>
      <c r="J50" s="47"/>
      <c r="K50" s="44"/>
    </row>
    <row r="51" spans="1:11" x14ac:dyDescent="0.35">
      <c r="A51" s="39">
        <v>13</v>
      </c>
      <c r="B51" s="40">
        <v>-1.6695406824344883</v>
      </c>
      <c r="C51" s="40">
        <v>-6.0633970069835375</v>
      </c>
      <c r="D51" s="50">
        <f t="shared" si="2"/>
        <v>4.3938563245490494</v>
      </c>
      <c r="E51" s="70"/>
      <c r="F51" s="47"/>
      <c r="G51" s="47"/>
      <c r="H51" s="47"/>
      <c r="I51" s="47"/>
      <c r="J51" s="47"/>
      <c r="K51" s="44"/>
    </row>
    <row r="52" spans="1:11" x14ac:dyDescent="0.35">
      <c r="A52" s="39">
        <v>14</v>
      </c>
      <c r="B52" s="40">
        <v>-1.7634559525762761E-2</v>
      </c>
      <c r="C52" s="40">
        <v>-4.7115241624947437</v>
      </c>
      <c r="D52" s="50">
        <f t="shared" si="2"/>
        <v>4.6938896029689809</v>
      </c>
      <c r="E52" s="70"/>
      <c r="F52" s="47"/>
      <c r="G52" s="47"/>
      <c r="H52" s="47"/>
      <c r="I52" s="47"/>
      <c r="J52" s="47"/>
      <c r="K52" s="44"/>
    </row>
    <row r="53" spans="1:11" x14ac:dyDescent="0.35">
      <c r="A53" s="53" t="s">
        <v>264</v>
      </c>
      <c r="B53" s="54">
        <v>63.551124344102902</v>
      </c>
      <c r="C53" s="54">
        <v>-6.0633970069835375</v>
      </c>
      <c r="D53" s="59"/>
      <c r="E53" s="60"/>
      <c r="F53" s="47"/>
      <c r="G53" s="47"/>
      <c r="H53" s="47"/>
      <c r="I53" s="47"/>
      <c r="J53" s="47"/>
      <c r="K53" s="44"/>
    </row>
    <row r="54" spans="1:11" x14ac:dyDescent="0.35">
      <c r="A54" s="44"/>
      <c r="B54" s="44"/>
      <c r="C54" s="44"/>
      <c r="D54" s="44"/>
      <c r="E54" s="47"/>
      <c r="F54" s="47"/>
      <c r="G54" s="47"/>
      <c r="H54" s="47"/>
      <c r="I54" s="47"/>
      <c r="J54" s="47"/>
      <c r="K54" s="44"/>
    </row>
    <row r="55" spans="1:11" x14ac:dyDescent="0.35">
      <c r="A55" s="61" t="s">
        <v>275</v>
      </c>
      <c r="B55" s="44"/>
      <c r="C55" s="44"/>
      <c r="D55" s="44"/>
      <c r="E55" s="47"/>
      <c r="F55" s="47"/>
      <c r="G55" s="47"/>
      <c r="H55" s="47"/>
      <c r="I55" s="47"/>
      <c r="J55" s="47"/>
      <c r="K55" s="44"/>
    </row>
    <row r="56" spans="1:11" x14ac:dyDescent="0.35">
      <c r="A56" s="38" t="s">
        <v>263</v>
      </c>
      <c r="B56" t="s">
        <v>272</v>
      </c>
      <c r="C56" t="s">
        <v>273</v>
      </c>
      <c r="D56" s="41" t="s">
        <v>267</v>
      </c>
      <c r="E56" s="70"/>
      <c r="F56" s="47"/>
      <c r="G56" s="47"/>
      <c r="H56" s="47"/>
      <c r="I56" s="47"/>
      <c r="J56" s="47"/>
      <c r="K56" s="44"/>
    </row>
    <row r="57" spans="1:11" x14ac:dyDescent="0.35">
      <c r="A57" s="39">
        <v>1</v>
      </c>
      <c r="B57" s="40">
        <v>80.390342600167813</v>
      </c>
      <c r="C57" s="40">
        <v>19.693310232073024</v>
      </c>
      <c r="D57" s="50">
        <f>+GETPIVOTDATA("Max of Wind ",$A$56,"DNO Zone",A57)-GETPIVOTDATA("Min of Wind ",$A$56,"DNO Zone",A57)</f>
        <v>60.697032368094789</v>
      </c>
      <c r="E57" s="70"/>
      <c r="F57" s="47"/>
      <c r="G57" s="47"/>
      <c r="H57" s="47"/>
      <c r="I57" s="47"/>
      <c r="J57" s="47"/>
      <c r="K57" s="44"/>
    </row>
    <row r="58" spans="1:11" x14ac:dyDescent="0.35">
      <c r="A58" s="39">
        <v>2</v>
      </c>
      <c r="B58" s="40">
        <v>30.628789138653485</v>
      </c>
      <c r="C58" s="40">
        <v>9.0301520004512579</v>
      </c>
      <c r="D58" s="50">
        <f t="shared" ref="D58:D70" si="3">+GETPIVOTDATA("Max of Wind ",$A$56,"DNO Zone",A58)-GETPIVOTDATA("Min of Wind ",$A$56,"DNO Zone",A58)</f>
        <v>21.598637138202228</v>
      </c>
      <c r="E58" s="70"/>
      <c r="F58" s="47"/>
      <c r="G58" s="47"/>
      <c r="H58" s="47"/>
      <c r="I58" s="47"/>
      <c r="J58" s="47"/>
      <c r="K58" s="44"/>
    </row>
    <row r="59" spans="1:11" x14ac:dyDescent="0.35">
      <c r="A59" s="39">
        <v>3</v>
      </c>
      <c r="B59" s="40">
        <v>6.1470288442912153</v>
      </c>
      <c r="C59" s="40">
        <v>4.1930842163872706</v>
      </c>
      <c r="D59" s="50">
        <f t="shared" si="3"/>
        <v>1.9539446279039447</v>
      </c>
      <c r="E59" s="70"/>
      <c r="F59" s="47"/>
      <c r="G59" s="47"/>
      <c r="H59" s="47"/>
      <c r="I59" s="47"/>
      <c r="J59" s="47"/>
      <c r="K59" s="44"/>
    </row>
    <row r="60" spans="1:11" x14ac:dyDescent="0.35">
      <c r="A60" s="39">
        <v>4</v>
      </c>
      <c r="B60" s="40">
        <v>6.7941221685083928</v>
      </c>
      <c r="C60" s="40">
        <v>0.8495615439999824</v>
      </c>
      <c r="D60" s="50">
        <f t="shared" si="3"/>
        <v>5.9445606245084104</v>
      </c>
      <c r="E60" s="70"/>
      <c r="F60" s="47"/>
      <c r="G60" s="47"/>
      <c r="H60" s="47"/>
      <c r="I60" s="47"/>
      <c r="J60" s="47"/>
      <c r="K60" s="44"/>
    </row>
    <row r="61" spans="1:11" x14ac:dyDescent="0.35">
      <c r="A61" s="39">
        <v>5</v>
      </c>
      <c r="B61" s="40">
        <v>0.94233388385966554</v>
      </c>
      <c r="C61" s="40">
        <v>0.20349084115198487</v>
      </c>
      <c r="D61" s="50">
        <f t="shared" si="3"/>
        <v>0.73884304270768064</v>
      </c>
      <c r="E61" s="70"/>
      <c r="F61" s="47"/>
      <c r="G61" s="47"/>
      <c r="H61" s="47"/>
      <c r="I61" s="47"/>
      <c r="J61" s="47"/>
      <c r="K61" s="44"/>
    </row>
    <row r="62" spans="1:11" x14ac:dyDescent="0.35">
      <c r="A62" s="39">
        <v>6</v>
      </c>
      <c r="B62" s="40">
        <v>1.5376015728026904</v>
      </c>
      <c r="C62" s="40">
        <v>0.10822257946087739</v>
      </c>
      <c r="D62" s="50">
        <f t="shared" si="3"/>
        <v>1.4293789933418131</v>
      </c>
      <c r="E62" s="70"/>
      <c r="F62" s="47"/>
      <c r="G62" s="47"/>
      <c r="H62" s="47"/>
      <c r="I62" s="47"/>
      <c r="J62" s="47"/>
      <c r="K62" s="44"/>
    </row>
    <row r="63" spans="1:11" x14ac:dyDescent="0.35">
      <c r="A63" s="39">
        <v>7</v>
      </c>
      <c r="B63" s="40">
        <v>0.4495688540329501</v>
      </c>
      <c r="C63" s="40">
        <v>-1.5362919672419586</v>
      </c>
      <c r="D63" s="50">
        <f t="shared" si="3"/>
        <v>1.9858608212749087</v>
      </c>
      <c r="E63" s="70"/>
      <c r="F63" s="47"/>
      <c r="G63" s="47"/>
      <c r="H63" s="47"/>
      <c r="I63" s="47"/>
      <c r="J63" s="47"/>
      <c r="K63" s="44"/>
    </row>
    <row r="64" spans="1:11" x14ac:dyDescent="0.35">
      <c r="A64" s="39">
        <v>8</v>
      </c>
      <c r="B64" s="40">
        <v>-0.55930559647493228</v>
      </c>
      <c r="C64" s="40">
        <v>-0.80366914506567266</v>
      </c>
      <c r="D64" s="50">
        <f t="shared" si="3"/>
        <v>0.24436354859074039</v>
      </c>
      <c r="E64" s="70"/>
      <c r="F64" s="47"/>
      <c r="G64" s="47"/>
      <c r="H64" s="47"/>
      <c r="I64" s="47"/>
      <c r="J64" s="47"/>
      <c r="K64" s="44"/>
    </row>
    <row r="65" spans="1:11" x14ac:dyDescent="0.35">
      <c r="A65" s="39">
        <v>9</v>
      </c>
      <c r="B65" s="40">
        <v>1.694339582572046</v>
      </c>
      <c r="C65" s="40">
        <v>-0.43383026695939564</v>
      </c>
      <c r="D65" s="50">
        <f t="shared" si="3"/>
        <v>2.1281698495314414</v>
      </c>
      <c r="E65" s="70"/>
      <c r="F65" s="47"/>
      <c r="G65" s="47"/>
      <c r="H65" s="47"/>
      <c r="I65" s="47"/>
      <c r="J65" s="47"/>
      <c r="K65" s="44"/>
    </row>
    <row r="66" spans="1:11" x14ac:dyDescent="0.35">
      <c r="A66" s="39">
        <v>10</v>
      </c>
      <c r="B66" s="40">
        <v>-3.9021065921945288</v>
      </c>
      <c r="C66" s="40">
        <v>-4.8038725230652197</v>
      </c>
      <c r="D66" s="50">
        <f t="shared" si="3"/>
        <v>0.9017659308706909</v>
      </c>
      <c r="E66" s="70"/>
      <c r="F66" s="47"/>
      <c r="G66" s="47"/>
      <c r="H66" s="47"/>
      <c r="I66" s="47"/>
      <c r="J66" s="47"/>
      <c r="K66" s="44"/>
    </row>
    <row r="67" spans="1:11" x14ac:dyDescent="0.35">
      <c r="A67" s="39">
        <v>11</v>
      </c>
      <c r="B67" s="40">
        <v>1.5555948161156528</v>
      </c>
      <c r="C67" s="40">
        <v>-0.25515340976522388</v>
      </c>
      <c r="D67" s="50">
        <f t="shared" si="3"/>
        <v>1.8107482258808767</v>
      </c>
      <c r="E67" s="70"/>
      <c r="F67" s="47"/>
      <c r="G67" s="47"/>
      <c r="H67" s="47"/>
      <c r="I67" s="47"/>
      <c r="J67" s="47"/>
      <c r="K67" s="44"/>
    </row>
    <row r="68" spans="1:11" x14ac:dyDescent="0.35">
      <c r="A68" s="39">
        <v>12</v>
      </c>
      <c r="B68" s="40">
        <v>0.44770986345891572</v>
      </c>
      <c r="C68" s="40">
        <v>-1.262154119569789</v>
      </c>
      <c r="D68" s="50">
        <f t="shared" si="3"/>
        <v>1.7098639830287046</v>
      </c>
      <c r="E68" s="70"/>
      <c r="F68" s="47"/>
      <c r="G68" s="47"/>
      <c r="H68" s="47"/>
      <c r="I68" s="47"/>
      <c r="J68" s="47"/>
      <c r="K68" s="44"/>
    </row>
    <row r="69" spans="1:11" x14ac:dyDescent="0.35">
      <c r="A69" s="39">
        <v>13</v>
      </c>
      <c r="B69" s="40">
        <v>-0.9039624099849598</v>
      </c>
      <c r="C69" s="40">
        <v>-2.6043247784952679</v>
      </c>
      <c r="D69" s="50">
        <f t="shared" si="3"/>
        <v>1.7003623685103082</v>
      </c>
      <c r="E69" s="70"/>
      <c r="F69" s="47"/>
      <c r="G69" s="47"/>
      <c r="H69" s="47"/>
      <c r="I69" s="47"/>
      <c r="J69" s="47"/>
      <c r="K69" s="44"/>
    </row>
    <row r="70" spans="1:11" x14ac:dyDescent="0.35">
      <c r="A70" s="39">
        <v>14</v>
      </c>
      <c r="B70" s="40">
        <v>-1.7461315011595273</v>
      </c>
      <c r="C70" s="40">
        <v>-2.1583940294914052</v>
      </c>
      <c r="D70" s="50">
        <f t="shared" si="3"/>
        <v>0.41226252833187793</v>
      </c>
      <c r="E70" s="70"/>
      <c r="F70" s="47"/>
      <c r="G70" s="47"/>
      <c r="H70" s="47"/>
      <c r="I70" s="47"/>
      <c r="J70" s="47"/>
      <c r="K70" s="44"/>
    </row>
    <row r="71" spans="1:11" x14ac:dyDescent="0.35">
      <c r="A71" s="64" t="s">
        <v>264</v>
      </c>
      <c r="B71" s="65">
        <v>80.390342600167813</v>
      </c>
      <c r="C71" s="65">
        <v>-4.8038725230652197</v>
      </c>
      <c r="D71" s="59"/>
      <c r="E71" s="60"/>
      <c r="F71" s="47"/>
      <c r="G71" s="47"/>
      <c r="H71" s="47"/>
      <c r="I71" s="47"/>
      <c r="J71" s="47"/>
      <c r="K71" s="44"/>
    </row>
    <row r="72" spans="1:11" x14ac:dyDescent="0.35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4"/>
    </row>
    <row r="73" spans="1:11" x14ac:dyDescent="0.35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4"/>
    </row>
    <row r="74" spans="1:11" x14ac:dyDescent="0.35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4"/>
    </row>
  </sheetData>
  <mergeCells count="28">
    <mergeCell ref="I27:I28"/>
    <mergeCell ref="J27:J28"/>
    <mergeCell ref="I29:I30"/>
    <mergeCell ref="J29:J30"/>
    <mergeCell ref="I21:I22"/>
    <mergeCell ref="J21:J22"/>
    <mergeCell ref="I23:I24"/>
    <mergeCell ref="J23:J24"/>
    <mergeCell ref="I25:I26"/>
    <mergeCell ref="J25:J26"/>
    <mergeCell ref="I15:I16"/>
    <mergeCell ref="J15:J16"/>
    <mergeCell ref="I17:I18"/>
    <mergeCell ref="J17:J18"/>
    <mergeCell ref="I19:I20"/>
    <mergeCell ref="J19:J20"/>
    <mergeCell ref="I9:I10"/>
    <mergeCell ref="J9:J10"/>
    <mergeCell ref="I11:I12"/>
    <mergeCell ref="J11:J12"/>
    <mergeCell ref="I13:I14"/>
    <mergeCell ref="J13:J14"/>
    <mergeCell ref="I3:I4"/>
    <mergeCell ref="J3:J4"/>
    <mergeCell ref="I5:I6"/>
    <mergeCell ref="J5:J6"/>
    <mergeCell ref="I7:I8"/>
    <mergeCell ref="J7:J8"/>
  </mergeCells>
  <pageMargins left="0.7" right="0.7" top="0.75" bottom="0.75" header="0.3" footer="0.3"/>
  <pageSetup paperSize="9" orientation="portrait" r:id="rId5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988DF-CC2C-4426-8576-421B41661447}">
  <dimension ref="A1:J115"/>
  <sheetViews>
    <sheetView tabSelected="1" topLeftCell="A58" workbookViewId="0">
      <selection activeCell="F21" sqref="F21"/>
    </sheetView>
  </sheetViews>
  <sheetFormatPr defaultColWidth="8.7265625" defaultRowHeight="14.5" x14ac:dyDescent="0.35"/>
  <cols>
    <col min="1" max="1" width="12.36328125" style="1" bestFit="1" customWidth="1"/>
    <col min="2" max="2" width="19.26953125" style="1" bestFit="1" customWidth="1"/>
    <col min="3" max="3" width="18.90625" style="1" bestFit="1" customWidth="1"/>
    <col min="4" max="7" width="8.7265625" style="1"/>
    <col min="8" max="9" width="11" customWidth="1"/>
    <col min="10" max="16384" width="8.7265625" style="1"/>
  </cols>
  <sheetData>
    <row r="1" spans="1:10" ht="23.15" customHeight="1" x14ac:dyDescent="0.35">
      <c r="A1" s="51" t="s">
        <v>276</v>
      </c>
      <c r="B1" s="43"/>
      <c r="C1" s="43"/>
      <c r="D1" s="43"/>
      <c r="E1" s="43"/>
      <c r="F1" s="43"/>
      <c r="G1" s="48"/>
      <c r="H1" s="49"/>
      <c r="I1" s="49"/>
      <c r="J1" s="46"/>
    </row>
    <row r="2" spans="1:10" x14ac:dyDescent="0.35">
      <c r="A2" s="38" t="s">
        <v>263</v>
      </c>
      <c r="B2" t="s">
        <v>265</v>
      </c>
      <c r="C2" t="s">
        <v>266</v>
      </c>
      <c r="D2" s="37" t="s">
        <v>267</v>
      </c>
      <c r="E2" s="43"/>
      <c r="F2" s="43"/>
      <c r="G2" s="48"/>
      <c r="H2" s="49"/>
      <c r="I2" s="49"/>
      <c r="J2" s="46"/>
    </row>
    <row r="3" spans="1:10" x14ac:dyDescent="0.35">
      <c r="A3" s="39">
        <v>0</v>
      </c>
      <c r="B3" s="40">
        <v>118.6414228440394</v>
      </c>
      <c r="C3" s="40">
        <v>118.6414228440394</v>
      </c>
      <c r="D3" s="50">
        <f>+GETPIVOTDATA("Max of YR Nodal Price",$A$2,"RPI Index Gen Zone",A3)-GETPIVOTDATA("Min of YR Nodal Price",$A$2,"RPI Index Gen Zone",A3)</f>
        <v>0</v>
      </c>
      <c r="E3" s="43"/>
      <c r="F3" s="43"/>
      <c r="G3" s="48"/>
      <c r="H3" s="72"/>
      <c r="I3" s="72"/>
      <c r="J3" s="46"/>
    </row>
    <row r="4" spans="1:10" x14ac:dyDescent="0.35">
      <c r="A4" s="39">
        <v>1</v>
      </c>
      <c r="B4" s="40">
        <v>57.961348336957712</v>
      </c>
      <c r="C4" s="40">
        <v>53.524640905579552</v>
      </c>
      <c r="D4" s="50">
        <f t="shared" ref="D4:D24" si="0">+GETPIVOTDATA("Max of YR Nodal Price",$A$2,"RPI Index Gen Zone",A4)-GETPIVOTDATA("Min of YR Nodal Price",$A$2,"RPI Index Gen Zone",A4)</f>
        <v>4.43670743137816</v>
      </c>
      <c r="E4" s="43"/>
      <c r="F4" s="43"/>
      <c r="G4" s="48"/>
      <c r="H4" s="72"/>
      <c r="I4" s="72"/>
      <c r="J4" s="46"/>
    </row>
    <row r="5" spans="1:10" x14ac:dyDescent="0.35">
      <c r="A5" s="39">
        <v>2</v>
      </c>
      <c r="B5" s="40">
        <v>48.8105579137696</v>
      </c>
      <c r="C5" s="40">
        <v>47.264690056718344</v>
      </c>
      <c r="D5" s="50">
        <f t="shared" si="0"/>
        <v>1.5458678570512561</v>
      </c>
      <c r="E5" s="43"/>
      <c r="F5" s="43"/>
      <c r="G5" s="48"/>
      <c r="H5" s="72"/>
      <c r="I5" s="72"/>
      <c r="J5" s="46"/>
    </row>
    <row r="6" spans="1:10" x14ac:dyDescent="0.35">
      <c r="A6" s="39">
        <v>3</v>
      </c>
      <c r="B6" s="40">
        <v>33.053435833006731</v>
      </c>
      <c r="C6" s="40">
        <v>29.632603579393969</v>
      </c>
      <c r="D6" s="50">
        <f t="shared" si="0"/>
        <v>3.4208322536127618</v>
      </c>
      <c r="E6" s="43"/>
      <c r="F6" s="43"/>
      <c r="G6" s="48"/>
      <c r="H6" s="72"/>
      <c r="I6" s="72"/>
      <c r="J6" s="46"/>
    </row>
    <row r="7" spans="1:10" x14ac:dyDescent="0.35">
      <c r="A7" s="39">
        <v>4</v>
      </c>
      <c r="B7" s="40">
        <v>35.749953804762299</v>
      </c>
      <c r="C7" s="40">
        <v>34.494581697007305</v>
      </c>
      <c r="D7" s="50">
        <f t="shared" si="0"/>
        <v>1.2553721077549937</v>
      </c>
      <c r="E7" s="43"/>
      <c r="F7" s="43"/>
      <c r="G7" s="48"/>
      <c r="H7" s="72"/>
      <c r="I7" s="72"/>
      <c r="J7" s="46"/>
    </row>
    <row r="8" spans="1:10" x14ac:dyDescent="0.35">
      <c r="A8" s="39">
        <v>5</v>
      </c>
      <c r="B8" s="40">
        <v>40.980449205955289</v>
      </c>
      <c r="C8" s="40">
        <v>40.980449205955289</v>
      </c>
      <c r="D8" s="50">
        <f t="shared" si="0"/>
        <v>0</v>
      </c>
      <c r="E8" s="43"/>
      <c r="F8" s="43"/>
      <c r="G8" s="48"/>
      <c r="H8" s="72"/>
      <c r="I8" s="72"/>
      <c r="J8" s="46"/>
    </row>
    <row r="9" spans="1:10" x14ac:dyDescent="0.35">
      <c r="A9" s="39">
        <v>6</v>
      </c>
      <c r="B9" s="40">
        <v>40.313848378608483</v>
      </c>
      <c r="C9" s="40">
        <v>37.211616654277414</v>
      </c>
      <c r="D9" s="50">
        <f t="shared" si="0"/>
        <v>3.1022317243310695</v>
      </c>
      <c r="E9" s="43"/>
      <c r="F9" s="43"/>
      <c r="G9" s="48"/>
      <c r="H9" s="72"/>
      <c r="I9" s="72"/>
      <c r="J9" s="46"/>
    </row>
    <row r="10" spans="1:10" x14ac:dyDescent="0.35">
      <c r="A10" s="39">
        <v>7</v>
      </c>
      <c r="B10" s="40">
        <v>37.506026810106732</v>
      </c>
      <c r="C10" s="40">
        <v>35.603813024788877</v>
      </c>
      <c r="D10" s="50">
        <f t="shared" si="0"/>
        <v>1.9022137853178549</v>
      </c>
      <c r="E10" s="43"/>
      <c r="F10" s="43"/>
      <c r="G10" s="48"/>
      <c r="H10" s="72"/>
      <c r="I10" s="72"/>
      <c r="J10" s="46"/>
    </row>
    <row r="11" spans="1:10" x14ac:dyDescent="0.35">
      <c r="A11" s="39">
        <v>8</v>
      </c>
      <c r="B11" s="40">
        <v>29.063719233824315</v>
      </c>
      <c r="C11" s="40">
        <v>29.063719233824315</v>
      </c>
      <c r="D11" s="50">
        <f t="shared" si="0"/>
        <v>0</v>
      </c>
      <c r="E11" s="43"/>
      <c r="F11" s="43"/>
      <c r="G11" s="48"/>
      <c r="H11" s="72"/>
      <c r="I11" s="72"/>
      <c r="J11" s="46"/>
    </row>
    <row r="12" spans="1:10" x14ac:dyDescent="0.35">
      <c r="A12" s="39">
        <v>9</v>
      </c>
      <c r="B12" s="40">
        <v>33.779572272739607</v>
      </c>
      <c r="C12" s="40">
        <v>33.779395849061203</v>
      </c>
      <c r="D12" s="50">
        <f t="shared" si="0"/>
        <v>1.7642367840409179E-4</v>
      </c>
      <c r="E12" s="43"/>
      <c r="F12" s="43"/>
      <c r="G12" s="48"/>
      <c r="H12" s="72"/>
      <c r="I12" s="72"/>
      <c r="J12" s="46"/>
    </row>
    <row r="13" spans="1:10" x14ac:dyDescent="0.35">
      <c r="A13" s="39">
        <v>10</v>
      </c>
      <c r="B13" s="40">
        <v>26.374817717887421</v>
      </c>
      <c r="C13" s="40">
        <v>22.898651835853158</v>
      </c>
      <c r="D13" s="50">
        <f t="shared" si="0"/>
        <v>3.4761658820342625</v>
      </c>
      <c r="E13" s="43"/>
      <c r="F13" s="43"/>
      <c r="G13" s="48"/>
      <c r="H13" s="72"/>
      <c r="I13" s="72"/>
      <c r="J13" s="46"/>
    </row>
    <row r="14" spans="1:10" x14ac:dyDescent="0.35">
      <c r="A14" s="39">
        <v>11</v>
      </c>
      <c r="B14" s="40">
        <v>46.347084922746042</v>
      </c>
      <c r="C14" s="40">
        <v>46.347084922746042</v>
      </c>
      <c r="D14" s="50">
        <f t="shared" si="0"/>
        <v>0</v>
      </c>
      <c r="E14" s="43"/>
      <c r="F14" s="43"/>
      <c r="G14" s="48"/>
      <c r="H14" s="72"/>
      <c r="I14" s="72"/>
      <c r="J14" s="46"/>
    </row>
    <row r="15" spans="1:10" x14ac:dyDescent="0.35">
      <c r="A15" s="39">
        <v>12</v>
      </c>
      <c r="B15" s="40">
        <v>22.872039338489426</v>
      </c>
      <c r="C15" s="40">
        <v>18.842753090284234</v>
      </c>
      <c r="D15" s="50">
        <f t="shared" si="0"/>
        <v>4.0292862482051923</v>
      </c>
      <c r="E15" s="43"/>
      <c r="F15" s="43"/>
      <c r="G15" s="48"/>
      <c r="H15" s="72"/>
      <c r="I15" s="72"/>
      <c r="J15" s="46"/>
    </row>
    <row r="16" spans="1:10" x14ac:dyDescent="0.35">
      <c r="A16" s="39">
        <v>13</v>
      </c>
      <c r="B16" s="40">
        <v>18.842753090284234</v>
      </c>
      <c r="C16" s="40">
        <v>16.363759799888172</v>
      </c>
      <c r="D16" s="50">
        <f t="shared" si="0"/>
        <v>2.4789932903960619</v>
      </c>
      <c r="E16" s="43"/>
      <c r="F16" s="43"/>
      <c r="G16" s="48"/>
      <c r="H16" s="72"/>
      <c r="I16" s="72"/>
      <c r="J16" s="46"/>
    </row>
    <row r="17" spans="1:10" x14ac:dyDescent="0.35">
      <c r="A17" s="39">
        <v>14</v>
      </c>
      <c r="B17" s="40">
        <v>15.773786651739462</v>
      </c>
      <c r="C17" s="40">
        <v>13.664308430072621</v>
      </c>
      <c r="D17" s="50">
        <f t="shared" si="0"/>
        <v>2.1094782216668406</v>
      </c>
      <c r="E17" s="43"/>
      <c r="F17" s="43"/>
      <c r="G17" s="48"/>
      <c r="H17" s="72"/>
      <c r="I17" s="72"/>
      <c r="J17" s="46"/>
    </row>
    <row r="18" spans="1:10" x14ac:dyDescent="0.35">
      <c r="A18" s="39">
        <v>15</v>
      </c>
      <c r="B18" s="40">
        <v>13.238075374157752</v>
      </c>
      <c r="C18" s="40">
        <v>9.8092755156435576</v>
      </c>
      <c r="D18" s="50">
        <f t="shared" si="0"/>
        <v>3.4287998585141946</v>
      </c>
      <c r="E18" s="43"/>
      <c r="F18" s="43"/>
      <c r="G18" s="48"/>
      <c r="H18" s="72"/>
      <c r="I18" s="72"/>
      <c r="J18" s="46"/>
    </row>
    <row r="19" spans="1:10" x14ac:dyDescent="0.35">
      <c r="A19" s="39">
        <v>16</v>
      </c>
      <c r="B19" s="40">
        <v>8.9691226647758917</v>
      </c>
      <c r="C19" s="40">
        <v>6.4583603984437223</v>
      </c>
      <c r="D19" s="50">
        <f t="shared" si="0"/>
        <v>2.5107622663321694</v>
      </c>
      <c r="E19" s="43"/>
      <c r="F19" s="43"/>
      <c r="G19" s="48"/>
      <c r="H19" s="72"/>
      <c r="I19" s="72"/>
      <c r="J19" s="46"/>
    </row>
    <row r="20" spans="1:10" x14ac:dyDescent="0.35">
      <c r="A20" s="39">
        <v>17</v>
      </c>
      <c r="B20" s="40">
        <v>1.6553366977395281</v>
      </c>
      <c r="C20" s="40">
        <v>-1.9488382591179347</v>
      </c>
      <c r="D20" s="50">
        <f t="shared" si="0"/>
        <v>3.604174956857463</v>
      </c>
      <c r="E20" s="43"/>
      <c r="F20" s="43"/>
      <c r="G20" s="48"/>
      <c r="H20" s="72"/>
      <c r="I20" s="72"/>
      <c r="J20" s="46"/>
    </row>
    <row r="21" spans="1:10" x14ac:dyDescent="0.35">
      <c r="A21" s="39">
        <v>18</v>
      </c>
      <c r="B21" s="40">
        <v>4.750573606718012</v>
      </c>
      <c r="C21" s="40">
        <v>0.30343346453450737</v>
      </c>
      <c r="D21" s="50">
        <f t="shared" si="0"/>
        <v>4.4471401421835051</v>
      </c>
      <c r="E21" s="43"/>
      <c r="F21" s="43"/>
      <c r="G21" s="48"/>
      <c r="H21" s="72"/>
      <c r="I21" s="72"/>
      <c r="J21" s="46"/>
    </row>
    <row r="22" spans="1:10" x14ac:dyDescent="0.35">
      <c r="A22" s="39">
        <v>19</v>
      </c>
      <c r="B22" s="40">
        <v>-3.4775421995185463</v>
      </c>
      <c r="C22" s="40">
        <v>-7.3019816589897042</v>
      </c>
      <c r="D22" s="50">
        <f t="shared" si="0"/>
        <v>3.8244394594711579</v>
      </c>
      <c r="E22" s="43"/>
      <c r="F22" s="43"/>
      <c r="G22" s="48"/>
      <c r="H22" s="72"/>
      <c r="I22" s="72"/>
      <c r="J22" s="46"/>
    </row>
    <row r="23" spans="1:10" x14ac:dyDescent="0.35">
      <c r="A23" s="39">
        <v>20</v>
      </c>
      <c r="B23" s="40">
        <v>-0.71539676376724015</v>
      </c>
      <c r="C23" s="40">
        <v>-5.0972957967574315</v>
      </c>
      <c r="D23" s="50">
        <f t="shared" si="0"/>
        <v>4.3818990329901917</v>
      </c>
      <c r="E23" s="43"/>
      <c r="F23" s="43"/>
      <c r="G23" s="48"/>
      <c r="H23" s="72"/>
      <c r="I23" s="72"/>
      <c r="J23" s="46"/>
    </row>
    <row r="24" spans="1:10" x14ac:dyDescent="0.35">
      <c r="A24" s="39">
        <v>21</v>
      </c>
      <c r="B24" s="40">
        <v>4.3615623173769213</v>
      </c>
      <c r="C24" s="40">
        <v>0.51436119710935135</v>
      </c>
      <c r="D24" s="50">
        <f t="shared" si="0"/>
        <v>3.8472011202675702</v>
      </c>
      <c r="E24" s="43"/>
      <c r="F24" s="43"/>
      <c r="G24" s="48"/>
      <c r="H24" s="72"/>
      <c r="I24" s="72"/>
      <c r="J24" s="46"/>
    </row>
    <row r="25" spans="1:10" x14ac:dyDescent="0.35">
      <c r="A25" s="53" t="s">
        <v>264</v>
      </c>
      <c r="B25" s="54">
        <v>118.6414228440394</v>
      </c>
      <c r="C25" s="54">
        <v>-7.3019816589897042</v>
      </c>
      <c r="D25" s="43"/>
      <c r="E25" s="43"/>
      <c r="F25" s="43"/>
      <c r="G25" s="48"/>
      <c r="H25" s="72"/>
      <c r="I25" s="72"/>
      <c r="J25" s="46"/>
    </row>
    <row r="26" spans="1:10" ht="10.5" x14ac:dyDescent="0.25">
      <c r="A26" s="43"/>
      <c r="B26" s="43"/>
      <c r="C26" s="43"/>
      <c r="D26" s="43"/>
      <c r="E26" s="43"/>
      <c r="F26" s="43"/>
      <c r="G26" s="48"/>
      <c r="H26" s="72"/>
      <c r="I26" s="72"/>
      <c r="J26" s="46"/>
    </row>
    <row r="27" spans="1:10" x14ac:dyDescent="0.35">
      <c r="A27" s="51" t="s">
        <v>277</v>
      </c>
      <c r="B27" s="43"/>
      <c r="C27" s="43"/>
      <c r="D27" s="43"/>
      <c r="E27" s="43"/>
      <c r="F27" s="43"/>
      <c r="G27" s="48"/>
      <c r="H27" s="72"/>
      <c r="I27" s="72"/>
      <c r="J27" s="46"/>
    </row>
    <row r="28" spans="1:10" x14ac:dyDescent="0.35">
      <c r="A28" s="38" t="s">
        <v>263</v>
      </c>
      <c r="B28" t="s">
        <v>268</v>
      </c>
      <c r="C28" t="s">
        <v>269</v>
      </c>
      <c r="D28" s="41" t="s">
        <v>267</v>
      </c>
      <c r="E28" s="55"/>
      <c r="F28" s="55"/>
      <c r="G28" s="56"/>
      <c r="H28" s="73"/>
      <c r="I28" s="73"/>
      <c r="J28" s="57"/>
    </row>
    <row r="29" spans="1:10" x14ac:dyDescent="0.35">
      <c r="A29" s="39">
        <v>0</v>
      </c>
      <c r="B29" s="40">
        <v>3.1068786477501535</v>
      </c>
      <c r="C29" s="40">
        <v>3.1068786477501535</v>
      </c>
      <c r="D29" s="50">
        <f>+GETPIVOTDATA("Max of PS Nodal Price",$A$28,"RPI Index Gen Zone",A29)-GETPIVOTDATA("Min of PS Nodal Price",$A$28,"RPI Index Gen Zone",A29)</f>
        <v>0</v>
      </c>
      <c r="E29" s="43"/>
      <c r="F29" s="43"/>
      <c r="G29" s="48"/>
      <c r="H29" s="72"/>
      <c r="I29" s="72"/>
      <c r="J29" s="46"/>
    </row>
    <row r="30" spans="1:10" x14ac:dyDescent="0.35">
      <c r="A30" s="39">
        <v>1</v>
      </c>
      <c r="B30" s="40">
        <v>3.4133832004329951</v>
      </c>
      <c r="C30" s="40">
        <v>2.7235775549639367</v>
      </c>
      <c r="D30" s="50">
        <f t="shared" ref="D30:D50" si="1">+GETPIVOTDATA("Max of PS Nodal Price",$A$28,"RPI Index Gen Zone",A30)-GETPIVOTDATA("Min of PS Nodal Price",$A$28,"RPI Index Gen Zone",A30)</f>
        <v>0.68980564546905843</v>
      </c>
      <c r="E30" s="43"/>
      <c r="F30" s="43"/>
      <c r="G30" s="48"/>
      <c r="H30" s="72"/>
      <c r="I30" s="72"/>
      <c r="J30" s="46"/>
    </row>
    <row r="31" spans="1:10" x14ac:dyDescent="0.35">
      <c r="A31" s="39">
        <v>2</v>
      </c>
      <c r="B31" s="40">
        <v>3.0848368635447523</v>
      </c>
      <c r="C31" s="40">
        <v>2.8360356209568467</v>
      </c>
      <c r="D31" s="50">
        <f t="shared" si="1"/>
        <v>0.24880124258790559</v>
      </c>
      <c r="E31" s="43"/>
      <c r="F31" s="43"/>
      <c r="G31" s="48"/>
      <c r="H31" s="72"/>
      <c r="I31" s="72"/>
      <c r="J31" s="46"/>
    </row>
    <row r="32" spans="1:10" x14ac:dyDescent="0.35">
      <c r="A32" s="39">
        <v>3</v>
      </c>
      <c r="B32" s="40">
        <v>4.489685459518749</v>
      </c>
      <c r="C32" s="40">
        <v>2.2862941150716325</v>
      </c>
      <c r="D32" s="50">
        <f t="shared" si="1"/>
        <v>2.2033913444471165</v>
      </c>
      <c r="E32" s="43"/>
      <c r="F32" s="43"/>
      <c r="G32" s="48"/>
      <c r="H32" s="72"/>
      <c r="I32" s="72"/>
      <c r="J32" s="46"/>
    </row>
    <row r="33" spans="1:10" x14ac:dyDescent="0.35">
      <c r="A33" s="39">
        <v>4</v>
      </c>
      <c r="B33" s="40">
        <v>3.5655538351766913</v>
      </c>
      <c r="C33" s="40">
        <v>2.9542421962852741</v>
      </c>
      <c r="D33" s="50">
        <f t="shared" si="1"/>
        <v>0.61131163889141726</v>
      </c>
      <c r="E33" s="43"/>
      <c r="F33" s="43"/>
      <c r="G33" s="48"/>
      <c r="H33" s="72"/>
      <c r="I33" s="72"/>
      <c r="J33" s="46"/>
    </row>
    <row r="34" spans="1:10" x14ac:dyDescent="0.35">
      <c r="A34" s="39">
        <v>5</v>
      </c>
      <c r="B34" s="40">
        <v>2.9542421962853149</v>
      </c>
      <c r="C34" s="40">
        <v>2.9542421962853149</v>
      </c>
      <c r="D34" s="50">
        <f t="shared" si="1"/>
        <v>0</v>
      </c>
      <c r="E34" s="43"/>
      <c r="F34" s="43"/>
      <c r="G34" s="48"/>
      <c r="H34" s="72"/>
      <c r="I34" s="72"/>
      <c r="J34" s="46"/>
    </row>
    <row r="35" spans="1:10" x14ac:dyDescent="0.35">
      <c r="A35" s="39">
        <v>6</v>
      </c>
      <c r="B35" s="40">
        <v>3.266454843878186</v>
      </c>
      <c r="C35" s="40">
        <v>2.5884609053530783</v>
      </c>
      <c r="D35" s="50">
        <f t="shared" si="1"/>
        <v>0.6779939385251077</v>
      </c>
      <c r="E35" s="43"/>
      <c r="F35" s="43"/>
      <c r="G35" s="48"/>
      <c r="H35" s="72"/>
      <c r="I35" s="72"/>
      <c r="J35" s="46"/>
    </row>
    <row r="36" spans="1:10" x14ac:dyDescent="0.35">
      <c r="A36" s="39">
        <v>7</v>
      </c>
      <c r="B36" s="40">
        <v>4.2082785046407096</v>
      </c>
      <c r="C36" s="40">
        <v>4.1039609861346591</v>
      </c>
      <c r="D36" s="50">
        <f t="shared" si="1"/>
        <v>0.10431751850605053</v>
      </c>
      <c r="E36" s="43"/>
      <c r="F36" s="43"/>
      <c r="G36" s="48"/>
      <c r="H36" s="72"/>
      <c r="I36" s="72"/>
      <c r="J36" s="46"/>
    </row>
    <row r="37" spans="1:10" x14ac:dyDescent="0.35">
      <c r="A37" s="39">
        <v>8</v>
      </c>
      <c r="B37" s="40">
        <v>4.2883448047044661</v>
      </c>
      <c r="C37" s="40">
        <v>4.2883448047044661</v>
      </c>
      <c r="D37" s="50">
        <f t="shared" si="1"/>
        <v>0</v>
      </c>
      <c r="E37" s="43"/>
      <c r="F37" s="43"/>
      <c r="G37" s="48"/>
      <c r="H37" s="72"/>
      <c r="I37" s="72"/>
      <c r="J37" s="46"/>
    </row>
    <row r="38" spans="1:10" x14ac:dyDescent="0.35">
      <c r="A38" s="39">
        <v>9</v>
      </c>
      <c r="B38" s="40">
        <v>4.2023735142928205</v>
      </c>
      <c r="C38" s="40">
        <v>4.202198792201945</v>
      </c>
      <c r="D38" s="50">
        <f t="shared" si="1"/>
        <v>1.7472209087543433E-4</v>
      </c>
      <c r="E38" s="43"/>
      <c r="F38" s="43"/>
      <c r="G38" s="48"/>
      <c r="H38" s="72"/>
      <c r="I38" s="72"/>
      <c r="J38" s="46"/>
    </row>
    <row r="39" spans="1:10" x14ac:dyDescent="0.35">
      <c r="A39" s="39">
        <v>10</v>
      </c>
      <c r="B39" s="40">
        <v>4.2585844033438685</v>
      </c>
      <c r="C39" s="40">
        <v>2.4917154416549661</v>
      </c>
      <c r="D39" s="50">
        <f t="shared" si="1"/>
        <v>1.7668689616889024</v>
      </c>
      <c r="E39" s="43"/>
      <c r="F39" s="43"/>
      <c r="G39" s="48"/>
      <c r="H39" s="72"/>
      <c r="I39" s="72"/>
      <c r="J39" s="46"/>
    </row>
    <row r="40" spans="1:10" x14ac:dyDescent="0.35">
      <c r="A40" s="39">
        <v>11</v>
      </c>
      <c r="B40" s="40">
        <v>3.7767032901831326</v>
      </c>
      <c r="C40" s="40">
        <v>3.7767032901831326</v>
      </c>
      <c r="D40" s="50">
        <f t="shared" si="1"/>
        <v>0</v>
      </c>
      <c r="E40" s="43"/>
      <c r="F40" s="43"/>
      <c r="G40" s="48"/>
      <c r="H40" s="72"/>
      <c r="I40" s="72"/>
      <c r="J40" s="46"/>
    </row>
    <row r="41" spans="1:10" x14ac:dyDescent="0.35">
      <c r="A41" s="39">
        <v>12</v>
      </c>
      <c r="B41" s="40">
        <v>2.9918189868377878</v>
      </c>
      <c r="C41" s="40">
        <v>2.9519338897373846</v>
      </c>
      <c r="D41" s="50">
        <f t="shared" si="1"/>
        <v>3.9885097100403222E-2</v>
      </c>
      <c r="E41" s="43"/>
      <c r="F41" s="43"/>
      <c r="G41" s="48"/>
      <c r="H41" s="72"/>
      <c r="I41" s="72"/>
      <c r="J41" s="46"/>
    </row>
    <row r="42" spans="1:10" x14ac:dyDescent="0.35">
      <c r="A42" s="39">
        <v>13</v>
      </c>
      <c r="B42" s="40">
        <v>3.2638583978913487</v>
      </c>
      <c r="C42" s="40">
        <v>2.2451071706904795</v>
      </c>
      <c r="D42" s="50">
        <f t="shared" si="1"/>
        <v>1.0187512272008692</v>
      </c>
      <c r="E42" s="43"/>
      <c r="F42" s="43"/>
      <c r="G42" s="48"/>
      <c r="H42" s="72"/>
      <c r="I42" s="72"/>
      <c r="J42" s="46"/>
    </row>
    <row r="43" spans="1:10" x14ac:dyDescent="0.35">
      <c r="A43" s="39">
        <v>14</v>
      </c>
      <c r="B43" s="40">
        <v>2.9192849304751167</v>
      </c>
      <c r="C43" s="40">
        <v>2.4720946727699871</v>
      </c>
      <c r="D43" s="50">
        <f t="shared" si="1"/>
        <v>0.44719025770512966</v>
      </c>
      <c r="E43" s="43"/>
      <c r="F43" s="43"/>
      <c r="G43" s="48"/>
      <c r="H43" s="72"/>
      <c r="I43" s="72"/>
      <c r="J43" s="46"/>
    </row>
    <row r="44" spans="1:10" x14ac:dyDescent="0.35">
      <c r="A44" s="39">
        <v>15</v>
      </c>
      <c r="B44" s="40">
        <v>3.5652435451842939</v>
      </c>
      <c r="C44" s="40">
        <v>2.8473077891298302</v>
      </c>
      <c r="D44" s="50">
        <f t="shared" si="1"/>
        <v>0.71793575605446369</v>
      </c>
      <c r="E44" s="43"/>
      <c r="F44" s="43"/>
      <c r="G44" s="48"/>
      <c r="H44" s="72"/>
      <c r="I44" s="72"/>
      <c r="J44" s="46"/>
    </row>
    <row r="45" spans="1:10" x14ac:dyDescent="0.35">
      <c r="A45" s="39">
        <v>16</v>
      </c>
      <c r="B45" s="40">
        <v>4.1985235834622268</v>
      </c>
      <c r="C45" s="40">
        <v>2.3622196636750492</v>
      </c>
      <c r="D45" s="50">
        <f t="shared" si="1"/>
        <v>1.8363039197871776</v>
      </c>
      <c r="E45" s="43"/>
      <c r="F45" s="43"/>
      <c r="G45" s="46"/>
      <c r="H45" s="47"/>
      <c r="I45" s="47"/>
      <c r="J45" s="46"/>
    </row>
    <row r="46" spans="1:10" x14ac:dyDescent="0.35">
      <c r="A46" s="39">
        <v>17</v>
      </c>
      <c r="B46" s="40">
        <v>4.9545271107268869</v>
      </c>
      <c r="C46" s="40">
        <v>0.56839053383431026</v>
      </c>
      <c r="D46" s="50">
        <f t="shared" si="1"/>
        <v>4.3861365768925769</v>
      </c>
      <c r="E46" s="43"/>
      <c r="F46" s="43"/>
      <c r="G46" s="46"/>
      <c r="H46" s="47"/>
      <c r="I46" s="47"/>
      <c r="J46" s="46"/>
    </row>
    <row r="47" spans="1:10" x14ac:dyDescent="0.35">
      <c r="A47" s="39">
        <v>18</v>
      </c>
      <c r="B47" s="40">
        <v>4.9229385158653098</v>
      </c>
      <c r="C47" s="40">
        <v>-1.8738426127998653</v>
      </c>
      <c r="D47" s="50">
        <f t="shared" si="1"/>
        <v>6.7967811286651756</v>
      </c>
      <c r="E47" s="43"/>
      <c r="F47" s="43"/>
      <c r="G47" s="46"/>
      <c r="H47" s="47"/>
      <c r="I47" s="47"/>
      <c r="J47" s="46"/>
    </row>
    <row r="48" spans="1:10" x14ac:dyDescent="0.35">
      <c r="A48" s="39">
        <v>19</v>
      </c>
      <c r="B48" s="40">
        <v>0.10216274195422542</v>
      </c>
      <c r="C48" s="40">
        <v>-2.0178117103673285</v>
      </c>
      <c r="D48" s="50">
        <f t="shared" si="1"/>
        <v>2.119974452321554</v>
      </c>
      <c r="E48" s="46"/>
      <c r="F48" s="46"/>
      <c r="G48" s="46"/>
      <c r="H48" s="47"/>
      <c r="I48" s="47"/>
      <c r="J48" s="46"/>
    </row>
    <row r="49" spans="1:10" x14ac:dyDescent="0.35">
      <c r="A49" s="39">
        <v>20</v>
      </c>
      <c r="B49" s="40">
        <v>9.1686272527283652</v>
      </c>
      <c r="C49" s="40">
        <v>-4.43808608325243</v>
      </c>
      <c r="D49" s="50">
        <f t="shared" si="1"/>
        <v>13.606713335980796</v>
      </c>
      <c r="E49" s="46"/>
      <c r="F49" s="46"/>
      <c r="G49" s="46"/>
      <c r="H49" s="47"/>
      <c r="I49" s="47"/>
      <c r="J49" s="46"/>
    </row>
    <row r="50" spans="1:10" x14ac:dyDescent="0.35">
      <c r="A50" s="39">
        <v>21</v>
      </c>
      <c r="B50" s="40">
        <v>-1.2606523769232003</v>
      </c>
      <c r="C50" s="40">
        <v>-4.9186763693687263</v>
      </c>
      <c r="D50" s="50">
        <f t="shared" si="1"/>
        <v>3.6580239924455258</v>
      </c>
      <c r="E50" s="46"/>
      <c r="F50" s="46"/>
      <c r="G50" s="46"/>
      <c r="H50" s="47"/>
      <c r="I50" s="47"/>
      <c r="J50" s="46"/>
    </row>
    <row r="51" spans="1:10" x14ac:dyDescent="0.35">
      <c r="A51" s="53" t="s">
        <v>264</v>
      </c>
      <c r="B51" s="54">
        <v>9.1686272527283652</v>
      </c>
      <c r="C51" s="54">
        <v>-4.9186763693687263</v>
      </c>
      <c r="D51" s="43"/>
      <c r="E51" s="46"/>
      <c r="F51" s="46"/>
      <c r="G51" s="46"/>
      <c r="H51" s="47"/>
      <c r="I51" s="47"/>
      <c r="J51" s="46"/>
    </row>
    <row r="52" spans="1:10" x14ac:dyDescent="0.35">
      <c r="A52" s="46"/>
      <c r="B52" s="46"/>
      <c r="C52" s="46"/>
      <c r="D52" s="46"/>
      <c r="E52" s="46"/>
      <c r="F52" s="46"/>
      <c r="G52" s="46"/>
      <c r="H52" s="47"/>
      <c r="I52" s="47"/>
      <c r="J52" s="46"/>
    </row>
    <row r="53" spans="1:10" x14ac:dyDescent="0.35">
      <c r="A53" s="51" t="s">
        <v>254</v>
      </c>
      <c r="B53" s="43"/>
      <c r="C53" s="43"/>
      <c r="D53" s="43"/>
      <c r="E53" s="46"/>
      <c r="F53" s="46"/>
      <c r="G53" s="46"/>
      <c r="H53" s="47"/>
      <c r="I53" s="47"/>
      <c r="J53" s="46"/>
    </row>
    <row r="54" spans="1:10" x14ac:dyDescent="0.35">
      <c r="A54" s="38" t="s">
        <v>263</v>
      </c>
      <c r="B54" t="s">
        <v>270</v>
      </c>
      <c r="C54" t="s">
        <v>271</v>
      </c>
      <c r="D54" s="41" t="s">
        <v>267</v>
      </c>
      <c r="E54" s="57"/>
      <c r="F54" s="57"/>
      <c r="G54" s="57"/>
      <c r="H54" s="58"/>
      <c r="I54" s="58"/>
      <c r="J54" s="57"/>
    </row>
    <row r="55" spans="1:10" x14ac:dyDescent="0.35">
      <c r="A55" s="39">
        <v>0</v>
      </c>
      <c r="B55" s="40">
        <v>63.551124344102902</v>
      </c>
      <c r="C55" s="40">
        <v>63.551124344102902</v>
      </c>
      <c r="D55" s="50">
        <f>+GETPIVOTDATA("Max of CCGT",$A$54,"RPI Index Gen Zone",A55)-GETPIVOTDATA("Min of CCGT",$A$54,"RPI Index Gen Zone",A55)</f>
        <v>0</v>
      </c>
      <c r="E55" s="46"/>
      <c r="F55" s="46"/>
      <c r="G55" s="46"/>
      <c r="H55" s="47"/>
      <c r="I55" s="47"/>
      <c r="J55" s="46"/>
    </row>
    <row r="56" spans="1:10" x14ac:dyDescent="0.35">
      <c r="A56" s="39">
        <v>1</v>
      </c>
      <c r="B56" s="40">
        <v>32.630204359379611</v>
      </c>
      <c r="C56" s="40">
        <v>30.032204293223316</v>
      </c>
      <c r="D56" s="50">
        <f t="shared" ref="D56:D76" si="2">+GETPIVOTDATA("Max of CCGT",$A$54,"RPI Index Gen Zone",A56)-GETPIVOTDATA("Min of CCGT",$A$54,"RPI Index Gen Zone",A56)</f>
        <v>2.5980000661562954</v>
      </c>
      <c r="E56" s="46"/>
      <c r="F56" s="46"/>
      <c r="G56" s="46"/>
      <c r="H56" s="47"/>
      <c r="I56" s="47"/>
      <c r="J56" s="46"/>
    </row>
    <row r="57" spans="1:10" x14ac:dyDescent="0.35">
      <c r="A57" s="39">
        <v>2</v>
      </c>
      <c r="B57" s="40">
        <v>27.952351803872951</v>
      </c>
      <c r="C57" s="40">
        <v>26.931694231668956</v>
      </c>
      <c r="D57" s="50">
        <f t="shared" si="2"/>
        <v>1.0206575722039943</v>
      </c>
      <c r="E57" s="46"/>
      <c r="F57" s="46"/>
      <c r="G57" s="46"/>
      <c r="H57" s="47"/>
      <c r="I57" s="47"/>
      <c r="J57" s="46"/>
    </row>
    <row r="58" spans="1:10" x14ac:dyDescent="0.35">
      <c r="A58" s="39">
        <v>3</v>
      </c>
      <c r="B58" s="40">
        <v>20.412344542448345</v>
      </c>
      <c r="C58" s="40">
        <v>17.755607508254997</v>
      </c>
      <c r="D58" s="50">
        <f t="shared" si="2"/>
        <v>2.6567370341933483</v>
      </c>
      <c r="E58" s="46"/>
      <c r="F58" s="46"/>
      <c r="G58" s="46"/>
      <c r="H58" s="47"/>
      <c r="I58" s="47"/>
      <c r="J58" s="46"/>
    </row>
    <row r="59" spans="1:10" x14ac:dyDescent="0.35">
      <c r="A59" s="39">
        <v>4</v>
      </c>
      <c r="B59" s="40">
        <v>21.174523569667961</v>
      </c>
      <c r="C59" s="40">
        <v>20.528196733459588</v>
      </c>
      <c r="D59" s="50">
        <f t="shared" si="2"/>
        <v>0.64632683620837383</v>
      </c>
      <c r="E59" s="46"/>
      <c r="F59" s="46"/>
      <c r="G59" s="46"/>
      <c r="H59" s="47"/>
      <c r="I59" s="47"/>
      <c r="J59" s="46"/>
    </row>
    <row r="60" spans="1:10" x14ac:dyDescent="0.35">
      <c r="A60" s="39">
        <v>5</v>
      </c>
      <c r="B60" s="40">
        <v>23.832551653243357</v>
      </c>
      <c r="C60" s="40">
        <v>23.832551653243357</v>
      </c>
      <c r="D60" s="50">
        <f t="shared" si="2"/>
        <v>0</v>
      </c>
      <c r="E60" s="46"/>
      <c r="F60" s="46"/>
      <c r="G60" s="46"/>
      <c r="H60" s="47"/>
      <c r="I60" s="47"/>
      <c r="J60" s="46"/>
    </row>
    <row r="61" spans="1:10" x14ac:dyDescent="0.35">
      <c r="A61" s="39">
        <v>6</v>
      </c>
      <c r="B61" s="40">
        <v>23.805151177327836</v>
      </c>
      <c r="C61" s="40">
        <v>21.546663242207792</v>
      </c>
      <c r="D61" s="50">
        <f t="shared" si="2"/>
        <v>2.2584879351200442</v>
      </c>
      <c r="E61" s="46"/>
      <c r="F61" s="46"/>
      <c r="G61" s="46"/>
      <c r="H61" s="47"/>
      <c r="I61" s="47"/>
      <c r="J61" s="46"/>
    </row>
    <row r="62" spans="1:10" x14ac:dyDescent="0.35">
      <c r="A62" s="39">
        <v>7</v>
      </c>
      <c r="B62" s="40">
        <v>23.212156465079737</v>
      </c>
      <c r="C62" s="40">
        <v>22.3473531263799</v>
      </c>
      <c r="D62" s="50">
        <f t="shared" si="2"/>
        <v>0.86480333869983639</v>
      </c>
      <c r="E62" s="46"/>
      <c r="F62" s="46"/>
      <c r="G62" s="46"/>
      <c r="H62" s="47"/>
      <c r="I62" s="47"/>
      <c r="J62" s="46"/>
    </row>
    <row r="63" spans="1:10" x14ac:dyDescent="0.35">
      <c r="A63" s="39">
        <v>8</v>
      </c>
      <c r="B63" s="40">
        <v>19.095437842760937</v>
      </c>
      <c r="C63" s="40">
        <v>19.095437842760937</v>
      </c>
      <c r="D63" s="50">
        <f t="shared" si="2"/>
        <v>0</v>
      </c>
      <c r="E63" s="46"/>
      <c r="F63" s="46"/>
      <c r="G63" s="46"/>
      <c r="H63" s="47"/>
      <c r="I63" s="47"/>
      <c r="J63" s="46"/>
    </row>
    <row r="64" spans="1:10" x14ac:dyDescent="0.35">
      <c r="A64" s="39">
        <v>9</v>
      </c>
      <c r="B64" s="40">
        <v>21.411962317514032</v>
      </c>
      <c r="C64" s="40">
        <v>21.41187747799459</v>
      </c>
      <c r="D64" s="50">
        <f t="shared" si="2"/>
        <v>8.4839519441715083E-5</v>
      </c>
      <c r="E64" s="46"/>
      <c r="F64" s="46"/>
      <c r="G64" s="46"/>
      <c r="H64" s="47"/>
      <c r="I64" s="47"/>
      <c r="J64" s="46"/>
    </row>
    <row r="65" spans="1:10" x14ac:dyDescent="0.35">
      <c r="A65" s="39">
        <v>10</v>
      </c>
      <c r="B65" s="40">
        <v>17.448234125528597</v>
      </c>
      <c r="C65" s="40">
        <v>14.399360957346143</v>
      </c>
      <c r="D65" s="50">
        <f t="shared" si="2"/>
        <v>3.0488731681824532</v>
      </c>
      <c r="E65" s="46"/>
      <c r="F65" s="46"/>
      <c r="G65" s="46"/>
      <c r="H65" s="47"/>
      <c r="I65" s="47"/>
      <c r="J65" s="46"/>
    </row>
    <row r="66" spans="1:10" x14ac:dyDescent="0.35">
      <c r="A66" s="39">
        <v>11</v>
      </c>
      <c r="B66" s="40">
        <v>27.389152645774558</v>
      </c>
      <c r="C66" s="40">
        <v>27.389152645774558</v>
      </c>
      <c r="D66" s="50">
        <f t="shared" si="2"/>
        <v>0</v>
      </c>
      <c r="E66" s="46"/>
      <c r="F66" s="46"/>
      <c r="G66" s="46"/>
      <c r="H66" s="47"/>
      <c r="I66" s="47"/>
      <c r="J66" s="46"/>
    </row>
    <row r="67" spans="1:10" x14ac:dyDescent="0.35">
      <c r="A67" s="39">
        <v>12</v>
      </c>
      <c r="B67" s="40">
        <v>14.644436868617994</v>
      </c>
      <c r="C67" s="40">
        <v>12.589185794809008</v>
      </c>
      <c r="D67" s="50">
        <f t="shared" si="2"/>
        <v>2.0552510738089858</v>
      </c>
      <c r="E67" s="46"/>
      <c r="F67" s="46"/>
      <c r="G67" s="46"/>
      <c r="H67" s="47"/>
      <c r="I67" s="47"/>
      <c r="J67" s="46"/>
    </row>
    <row r="68" spans="1:10" x14ac:dyDescent="0.35">
      <c r="A68" s="39">
        <v>13</v>
      </c>
      <c r="B68" s="40">
        <v>12.58918579480901</v>
      </c>
      <c r="C68" s="40">
        <v>11.398592470214288</v>
      </c>
      <c r="D68" s="50">
        <f t="shared" si="2"/>
        <v>1.1905933245947224</v>
      </c>
      <c r="E68" s="46"/>
      <c r="F68" s="46"/>
      <c r="G68" s="46"/>
      <c r="H68" s="47"/>
      <c r="I68" s="47"/>
      <c r="J68" s="46"/>
    </row>
    <row r="69" spans="1:10" x14ac:dyDescent="0.35">
      <c r="A69" s="39">
        <v>14</v>
      </c>
      <c r="B69" s="40">
        <v>10.955556015936819</v>
      </c>
      <c r="C69" s="40">
        <v>9.4336498886390849</v>
      </c>
      <c r="D69" s="50">
        <f t="shared" si="2"/>
        <v>1.5219061272977346</v>
      </c>
      <c r="E69" s="46"/>
      <c r="F69" s="46"/>
      <c r="G69" s="46"/>
      <c r="H69" s="47"/>
      <c r="I69" s="47"/>
      <c r="J69" s="46"/>
    </row>
    <row r="70" spans="1:10" x14ac:dyDescent="0.35">
      <c r="A70" s="39">
        <v>15</v>
      </c>
      <c r="B70" s="40">
        <v>9.5917100500019785</v>
      </c>
      <c r="C70" s="40">
        <v>8.4159648652276875</v>
      </c>
      <c r="D70" s="50">
        <f t="shared" si="2"/>
        <v>1.175745184774291</v>
      </c>
      <c r="E70" s="46"/>
      <c r="F70" s="46"/>
      <c r="G70" s="46"/>
      <c r="H70" s="47"/>
      <c r="I70" s="47"/>
      <c r="J70" s="46"/>
    </row>
    <row r="71" spans="1:10" x14ac:dyDescent="0.35">
      <c r="A71" s="39">
        <v>16</v>
      </c>
      <c r="B71" s="40">
        <v>7.9871993523527047</v>
      </c>
      <c r="C71" s="40">
        <v>5.6525605358701725</v>
      </c>
      <c r="D71" s="50">
        <f t="shared" si="2"/>
        <v>2.3346388164825322</v>
      </c>
      <c r="E71" s="46"/>
      <c r="F71" s="46"/>
      <c r="G71" s="46"/>
      <c r="H71" s="47"/>
      <c r="I71" s="47"/>
      <c r="J71" s="46"/>
    </row>
    <row r="72" spans="1:10" x14ac:dyDescent="0.35">
      <c r="A72" s="39">
        <v>17</v>
      </c>
      <c r="B72" s="40">
        <v>4.6941705305472272</v>
      </c>
      <c r="C72" s="40">
        <v>0.5742012662602114</v>
      </c>
      <c r="D72" s="50">
        <f t="shared" si="2"/>
        <v>4.1199692642870156</v>
      </c>
      <c r="E72" s="46"/>
      <c r="F72" s="46"/>
      <c r="G72" s="46"/>
      <c r="H72" s="47"/>
      <c r="I72" s="47"/>
      <c r="J72" s="46"/>
    </row>
    <row r="73" spans="1:10" x14ac:dyDescent="0.35">
      <c r="A73" s="39">
        <v>18</v>
      </c>
      <c r="B73" s="40">
        <v>6.1445612989220679</v>
      </c>
      <c r="C73" s="40">
        <v>-4.9219054968678712E-2</v>
      </c>
      <c r="D73" s="50">
        <f t="shared" si="2"/>
        <v>6.1937803538907463</v>
      </c>
      <c r="E73" s="46"/>
      <c r="F73" s="46"/>
      <c r="G73" s="46"/>
      <c r="H73" s="47"/>
      <c r="I73" s="47"/>
      <c r="J73" s="46"/>
    </row>
    <row r="74" spans="1:10" x14ac:dyDescent="0.35">
      <c r="A74" s="39">
        <v>19</v>
      </c>
      <c r="B74" s="40">
        <v>-1.6695406824344883</v>
      </c>
      <c r="C74" s="40">
        <v>-5.3988919899176464</v>
      </c>
      <c r="D74" s="50">
        <f t="shared" si="2"/>
        <v>3.7293513074831584</v>
      </c>
      <c r="E74" s="46"/>
      <c r="F74" s="46"/>
      <c r="G74" s="46"/>
      <c r="H74" s="47"/>
      <c r="I74" s="47"/>
      <c r="J74" s="46"/>
    </row>
    <row r="75" spans="1:10" x14ac:dyDescent="0.35">
      <c r="A75" s="39">
        <v>20</v>
      </c>
      <c r="B75" s="40">
        <v>6.8343553828773835</v>
      </c>
      <c r="C75" s="40">
        <v>-6.0633970069835383</v>
      </c>
      <c r="D75" s="50">
        <f t="shared" si="2"/>
        <v>12.897752389860923</v>
      </c>
      <c r="E75" s="46"/>
      <c r="F75" s="46"/>
      <c r="G75" s="46"/>
      <c r="H75" s="47"/>
      <c r="I75" s="47"/>
      <c r="J75" s="46"/>
    </row>
    <row r="76" spans="1:10" x14ac:dyDescent="0.35">
      <c r="A76" s="39">
        <v>21</v>
      </c>
      <c r="B76" s="40">
        <v>-0.65943175746667049</v>
      </c>
      <c r="C76" s="40">
        <v>-3.2760717321109114</v>
      </c>
      <c r="D76" s="50">
        <f t="shared" si="2"/>
        <v>2.616639974644241</v>
      </c>
      <c r="E76" s="46"/>
      <c r="F76" s="46"/>
      <c r="G76" s="46"/>
      <c r="H76" s="47"/>
      <c r="I76" s="47"/>
      <c r="J76" s="46"/>
    </row>
    <row r="77" spans="1:10" x14ac:dyDescent="0.35">
      <c r="A77" s="53" t="s">
        <v>264</v>
      </c>
      <c r="B77" s="54">
        <v>63.551124344102902</v>
      </c>
      <c r="C77" s="54">
        <v>-6.0633970069835383</v>
      </c>
      <c r="D77" s="43"/>
      <c r="E77" s="46"/>
      <c r="F77" s="46"/>
      <c r="G77" s="46"/>
      <c r="H77" s="47"/>
      <c r="I77" s="47"/>
      <c r="J77" s="46"/>
    </row>
    <row r="78" spans="1:10" x14ac:dyDescent="0.35">
      <c r="A78" s="46"/>
      <c r="B78" s="46"/>
      <c r="C78" s="46"/>
      <c r="D78" s="46"/>
      <c r="E78" s="46"/>
      <c r="F78" s="46"/>
      <c r="G78" s="46"/>
      <c r="H78" s="47"/>
      <c r="I78" s="47"/>
      <c r="J78" s="46"/>
    </row>
    <row r="79" spans="1:10" x14ac:dyDescent="0.35">
      <c r="A79" s="51" t="s">
        <v>275</v>
      </c>
      <c r="B79" s="43"/>
      <c r="C79" s="43"/>
      <c r="D79" s="43"/>
      <c r="E79" s="46"/>
      <c r="F79" s="46"/>
      <c r="G79" s="46"/>
      <c r="H79" s="47"/>
      <c r="I79" s="47"/>
      <c r="J79" s="46"/>
    </row>
    <row r="80" spans="1:10" x14ac:dyDescent="0.35">
      <c r="A80" s="38" t="s">
        <v>263</v>
      </c>
      <c r="B80" t="s">
        <v>278</v>
      </c>
      <c r="C80" t="s">
        <v>279</v>
      </c>
      <c r="D80" s="41" t="s">
        <v>267</v>
      </c>
      <c r="E80" s="57"/>
      <c r="F80" s="57"/>
      <c r="G80" s="57"/>
      <c r="H80" s="58"/>
      <c r="I80" s="58"/>
      <c r="J80" s="57"/>
    </row>
    <row r="81" spans="1:10" x14ac:dyDescent="0.35">
      <c r="A81" s="39">
        <v>0</v>
      </c>
      <c r="B81" s="40">
        <v>79.25680799023749</v>
      </c>
      <c r="C81" s="40">
        <v>79.25680799023749</v>
      </c>
      <c r="D81" s="50">
        <f>+GETPIVOTDATA("Max of YR Nodal Price",$A$2,"RPI Index Gen Zone",A81)-GETPIVOTDATA("Min of YR Nodal Price",$A$2,"RPI Index Gen Zone",A81)</f>
        <v>0</v>
      </c>
      <c r="E81" s="46"/>
      <c r="F81" s="46"/>
      <c r="G81" s="46"/>
      <c r="H81" s="47"/>
      <c r="I81" s="47"/>
      <c r="J81" s="46"/>
    </row>
    <row r="82" spans="1:10" x14ac:dyDescent="0.35">
      <c r="A82" s="39">
        <v>1</v>
      </c>
      <c r="B82" s="40">
        <v>38.703106022177749</v>
      </c>
      <c r="C82" s="40">
        <v>35.740539362966281</v>
      </c>
      <c r="D82" s="50">
        <f t="shared" ref="D82:D102" si="3">+GETPIVOTDATA("Max of YR Nodal Price",$A$2,"RPI Index Gen Zone",A82)-GETPIVOTDATA("Min of YR Nodal Price",$A$2,"RPI Index Gen Zone",A82)</f>
        <v>4.43670743137816</v>
      </c>
      <c r="E82" s="46"/>
      <c r="F82" s="46"/>
      <c r="G82" s="46"/>
      <c r="H82" s="47"/>
      <c r="I82" s="47"/>
      <c r="J82" s="46"/>
    </row>
    <row r="83" spans="1:10" x14ac:dyDescent="0.35">
      <c r="A83" s="39">
        <v>2</v>
      </c>
      <c r="B83" s="40">
        <v>32.592757969602275</v>
      </c>
      <c r="C83" s="40">
        <v>31.560520292522867</v>
      </c>
      <c r="D83" s="50">
        <f t="shared" si="3"/>
        <v>1.5458678570512561</v>
      </c>
      <c r="E83" s="46"/>
      <c r="F83" s="46"/>
      <c r="G83" s="46"/>
      <c r="H83" s="47"/>
      <c r="I83" s="47"/>
      <c r="J83" s="46"/>
    </row>
    <row r="84" spans="1:10" x14ac:dyDescent="0.35">
      <c r="A84" s="39">
        <v>3</v>
      </c>
      <c r="B84" s="40">
        <v>22.997646036751352</v>
      </c>
      <c r="C84" s="40">
        <v>20.617527681819887</v>
      </c>
      <c r="D84" s="50">
        <f t="shared" si="3"/>
        <v>3.4208322536127618</v>
      </c>
      <c r="E84" s="46"/>
      <c r="F84" s="46"/>
      <c r="G84" s="46"/>
      <c r="H84" s="47"/>
      <c r="I84" s="47"/>
      <c r="J84" s="46"/>
    </row>
    <row r="85" spans="1:10" x14ac:dyDescent="0.35">
      <c r="A85" s="39">
        <v>4</v>
      </c>
      <c r="B85" s="40">
        <v>24.22037458133423</v>
      </c>
      <c r="C85" s="40">
        <v>23.369867672854401</v>
      </c>
      <c r="D85" s="50">
        <f t="shared" si="3"/>
        <v>1.2553721077549937</v>
      </c>
      <c r="E85" s="46"/>
      <c r="F85" s="46"/>
      <c r="G85" s="46"/>
      <c r="H85" s="47"/>
      <c r="I85" s="47"/>
      <c r="J85" s="46"/>
    </row>
    <row r="86" spans="1:10" x14ac:dyDescent="0.35">
      <c r="A86" s="39">
        <v>5</v>
      </c>
      <c r="B86" s="40">
        <v>28.430897743193235</v>
      </c>
      <c r="C86" s="40">
        <v>28.430897743193235</v>
      </c>
      <c r="D86" s="50">
        <f t="shared" si="3"/>
        <v>0</v>
      </c>
      <c r="E86" s="46"/>
      <c r="F86" s="46"/>
      <c r="G86" s="46"/>
      <c r="H86" s="47"/>
      <c r="I86" s="47"/>
      <c r="J86" s="46"/>
    </row>
    <row r="87" spans="1:10" x14ac:dyDescent="0.35">
      <c r="A87" s="39">
        <v>6</v>
      </c>
      <c r="B87" s="40">
        <v>26.919165835975072</v>
      </c>
      <c r="C87" s="40">
        <v>24.847681876800308</v>
      </c>
      <c r="D87" s="50">
        <f t="shared" si="3"/>
        <v>3.1022317243310695</v>
      </c>
      <c r="E87" s="46"/>
      <c r="F87" s="46"/>
      <c r="G87" s="46"/>
      <c r="H87" s="47"/>
      <c r="I87" s="47"/>
      <c r="J87" s="46"/>
    </row>
    <row r="88" spans="1:10" x14ac:dyDescent="0.35">
      <c r="A88" s="39">
        <v>7</v>
      </c>
      <c r="B88" s="40">
        <v>29.569298753373666</v>
      </c>
      <c r="C88" s="40">
        <v>28.069616369109688</v>
      </c>
      <c r="D88" s="50">
        <f t="shared" si="3"/>
        <v>1.9022137853178549</v>
      </c>
      <c r="E88" s="46"/>
      <c r="F88" s="46"/>
      <c r="G88" s="46"/>
      <c r="H88" s="47"/>
      <c r="I88" s="47"/>
      <c r="J88" s="46"/>
    </row>
    <row r="89" spans="1:10" x14ac:dyDescent="0.35">
      <c r="A89" s="39">
        <v>8</v>
      </c>
      <c r="B89" s="40">
        <v>21.573954555272707</v>
      </c>
      <c r="C89" s="40">
        <v>21.573954555272707</v>
      </c>
      <c r="D89" s="50">
        <f t="shared" si="3"/>
        <v>0</v>
      </c>
      <c r="E89" s="46"/>
      <c r="F89" s="46"/>
      <c r="G89" s="46"/>
      <c r="H89" s="47"/>
      <c r="I89" s="47"/>
      <c r="J89" s="46"/>
    </row>
    <row r="90" spans="1:10" x14ac:dyDescent="0.35">
      <c r="A90" s="39">
        <v>9</v>
      </c>
      <c r="B90" s="40">
        <v>25.074525089015641</v>
      </c>
      <c r="C90" s="40">
        <v>25.074394129987663</v>
      </c>
      <c r="D90" s="50">
        <f t="shared" si="3"/>
        <v>1.7642367840409179E-4</v>
      </c>
      <c r="E90" s="46"/>
      <c r="F90" s="46"/>
      <c r="G90" s="46"/>
      <c r="H90" s="47"/>
      <c r="I90" s="47"/>
      <c r="J90" s="46"/>
    </row>
    <row r="91" spans="1:10" x14ac:dyDescent="0.35">
      <c r="A91" s="39">
        <v>10</v>
      </c>
      <c r="B91" s="40">
        <v>17.70255986927971</v>
      </c>
      <c r="C91" s="40">
        <v>15.369386032763504</v>
      </c>
      <c r="D91" s="50">
        <f t="shared" si="3"/>
        <v>3.4761658820342625</v>
      </c>
      <c r="E91" s="46"/>
      <c r="F91" s="46"/>
      <c r="G91" s="46"/>
      <c r="H91" s="47"/>
      <c r="I91" s="47"/>
      <c r="J91" s="46"/>
    </row>
    <row r="92" spans="1:10" x14ac:dyDescent="0.35">
      <c r="A92" s="39">
        <v>11</v>
      </c>
      <c r="B92" s="40">
        <v>36.539482237541705</v>
      </c>
      <c r="C92" s="40">
        <v>36.539482237541705</v>
      </c>
      <c r="D92" s="50">
        <f t="shared" si="3"/>
        <v>0</v>
      </c>
      <c r="E92" s="46"/>
      <c r="F92" s="46"/>
      <c r="G92" s="46"/>
      <c r="H92" s="47"/>
      <c r="I92" s="47"/>
      <c r="J92" s="46"/>
    </row>
    <row r="93" spans="1:10" x14ac:dyDescent="0.35">
      <c r="A93" s="39">
        <v>12</v>
      </c>
      <c r="B93" s="40">
        <v>14.706187016317033</v>
      </c>
      <c r="C93" s="40">
        <v>12.115450080644489</v>
      </c>
      <c r="D93" s="50">
        <f t="shared" si="3"/>
        <v>4.0292862482051923</v>
      </c>
      <c r="E93" s="46"/>
      <c r="F93" s="46"/>
      <c r="G93" s="46"/>
      <c r="H93" s="47"/>
      <c r="I93" s="47"/>
      <c r="J93" s="46"/>
    </row>
    <row r="94" spans="1:10" x14ac:dyDescent="0.35">
      <c r="A94" s="39">
        <v>13</v>
      </c>
      <c r="B94" s="40">
        <v>12.139768442241239</v>
      </c>
      <c r="C94" s="40">
        <v>10.5426342882733</v>
      </c>
      <c r="D94" s="50">
        <f t="shared" si="3"/>
        <v>2.4789932903960619</v>
      </c>
      <c r="E94" s="46"/>
      <c r="F94" s="46"/>
      <c r="G94" s="46"/>
      <c r="H94" s="47"/>
      <c r="I94" s="47"/>
      <c r="J94" s="46"/>
    </row>
    <row r="95" spans="1:10" x14ac:dyDescent="0.35">
      <c r="A95" s="39">
        <v>14</v>
      </c>
      <c r="B95" s="40">
        <v>10.685335652665742</v>
      </c>
      <c r="C95" s="40">
        <v>9.2563520263395311</v>
      </c>
      <c r="D95" s="50">
        <f t="shared" si="3"/>
        <v>2.1094782216668406</v>
      </c>
      <c r="E95" s="46"/>
      <c r="F95" s="46"/>
      <c r="G95" s="46"/>
      <c r="H95" s="47"/>
      <c r="I95" s="47"/>
      <c r="J95" s="46"/>
    </row>
    <row r="96" spans="1:10" x14ac:dyDescent="0.35">
      <c r="A96" s="39">
        <v>15</v>
      </c>
      <c r="B96" s="40">
        <v>8.772006483607715</v>
      </c>
      <c r="C96" s="40">
        <v>6.4999651377339491</v>
      </c>
      <c r="D96" s="50">
        <f t="shared" si="3"/>
        <v>3.4287998585141946</v>
      </c>
      <c r="E96" s="46"/>
      <c r="F96" s="46"/>
      <c r="G96" s="46"/>
      <c r="H96" s="47"/>
      <c r="I96" s="47"/>
      <c r="J96" s="46"/>
    </row>
    <row r="97" spans="1:10" x14ac:dyDescent="0.35">
      <c r="A97" s="39">
        <v>16</v>
      </c>
      <c r="B97" s="40">
        <v>4.7780947878882696</v>
      </c>
      <c r="C97" s="40">
        <v>3.4405436642424396</v>
      </c>
      <c r="D97" s="50">
        <f t="shared" si="3"/>
        <v>2.5107622663321694</v>
      </c>
      <c r="E97" s="46"/>
      <c r="F97" s="46"/>
      <c r="G97" s="46"/>
      <c r="H97" s="47"/>
      <c r="I97" s="47"/>
      <c r="J97" s="46"/>
    </row>
    <row r="98" spans="1:10" x14ac:dyDescent="0.35">
      <c r="A98" s="39">
        <v>17</v>
      </c>
      <c r="B98" s="40">
        <v>0.59039238661578008</v>
      </c>
      <c r="C98" s="40">
        <v>-0.69507265349700253</v>
      </c>
      <c r="D98" s="50">
        <f t="shared" si="3"/>
        <v>3.604174956857463</v>
      </c>
      <c r="E98" s="46"/>
      <c r="F98" s="46"/>
      <c r="G98" s="46"/>
      <c r="H98" s="47"/>
      <c r="I98" s="47"/>
      <c r="J98" s="46"/>
    </row>
    <row r="99" spans="1:10" x14ac:dyDescent="0.35">
      <c r="A99" s="39">
        <v>18</v>
      </c>
      <c r="B99" s="40">
        <v>1.7982558432593325</v>
      </c>
      <c r="C99" s="40">
        <v>0.11486002445430386</v>
      </c>
      <c r="D99" s="50">
        <f t="shared" si="3"/>
        <v>4.4471401421835051</v>
      </c>
      <c r="E99" s="46"/>
      <c r="F99" s="46"/>
      <c r="G99" s="46"/>
      <c r="H99" s="47"/>
      <c r="I99" s="47"/>
      <c r="J99" s="46"/>
    </row>
    <row r="100" spans="1:10" x14ac:dyDescent="0.35">
      <c r="A100" s="39">
        <v>19</v>
      </c>
      <c r="B100" s="40">
        <v>-1.2403002008802846</v>
      </c>
      <c r="C100" s="40">
        <v>-2.6043247784952679</v>
      </c>
      <c r="D100" s="50">
        <f t="shared" si="3"/>
        <v>3.8244394594711579</v>
      </c>
      <c r="E100" s="46"/>
      <c r="F100" s="46"/>
      <c r="G100" s="46"/>
      <c r="H100" s="47"/>
      <c r="I100" s="47"/>
      <c r="J100" s="46"/>
    </row>
    <row r="101" spans="1:10" x14ac:dyDescent="0.35">
      <c r="A101" s="39">
        <v>20</v>
      </c>
      <c r="B101" s="40">
        <v>-0.47789109472646624</v>
      </c>
      <c r="C101" s="40">
        <v>-3.4050367458044297</v>
      </c>
      <c r="D101" s="50">
        <f t="shared" si="3"/>
        <v>4.3818990329901917</v>
      </c>
      <c r="E101" s="46"/>
      <c r="F101" s="46"/>
      <c r="G101" s="46"/>
      <c r="H101" s="47"/>
      <c r="I101" s="47"/>
      <c r="J101" s="46"/>
    </row>
    <row r="102" spans="1:10" x14ac:dyDescent="0.35">
      <c r="A102" s="39">
        <v>21</v>
      </c>
      <c r="B102" s="40">
        <v>2.7825646623648992</v>
      </c>
      <c r="C102" s="40">
        <v>0.32814922420481407</v>
      </c>
      <c r="D102" s="50">
        <f t="shared" si="3"/>
        <v>3.8472011202675702</v>
      </c>
      <c r="E102" s="46"/>
      <c r="F102" s="46"/>
      <c r="G102" s="46"/>
      <c r="H102" s="47"/>
      <c r="I102" s="47"/>
      <c r="J102" s="46"/>
    </row>
    <row r="103" spans="1:10" x14ac:dyDescent="0.35">
      <c r="A103" s="53" t="s">
        <v>264</v>
      </c>
      <c r="B103" s="54">
        <v>79.25680799023749</v>
      </c>
      <c r="C103" s="54">
        <v>-3.4050367458044297</v>
      </c>
      <c r="D103" s="43"/>
      <c r="E103" s="46"/>
      <c r="F103" s="46"/>
      <c r="G103" s="46"/>
      <c r="H103" s="47"/>
      <c r="I103" s="47"/>
      <c r="J103" s="46"/>
    </row>
    <row r="104" spans="1:10" x14ac:dyDescent="0.35">
      <c r="A104" s="46"/>
      <c r="B104" s="46"/>
      <c r="C104" s="46"/>
      <c r="D104" s="46"/>
      <c r="E104" s="46"/>
      <c r="F104" s="46"/>
      <c r="G104" s="46"/>
      <c r="H104" s="47"/>
      <c r="I104" s="47"/>
      <c r="J104" s="46"/>
    </row>
    <row r="105" spans="1:10" x14ac:dyDescent="0.35">
      <c r="A105" s="46"/>
      <c r="B105" s="46"/>
      <c r="C105" s="46"/>
      <c r="D105" s="46"/>
      <c r="E105" s="46"/>
      <c r="F105" s="46"/>
      <c r="G105" s="46"/>
      <c r="H105" s="47"/>
      <c r="I105" s="47"/>
      <c r="J105" s="46"/>
    </row>
    <row r="106" spans="1:10" x14ac:dyDescent="0.35">
      <c r="A106" s="46"/>
      <c r="B106" s="46"/>
      <c r="C106" s="46"/>
      <c r="D106" s="46"/>
      <c r="E106" s="46"/>
      <c r="F106" s="46"/>
      <c r="G106" s="46"/>
      <c r="H106" s="47"/>
      <c r="I106" s="47"/>
      <c r="J106" s="46"/>
    </row>
    <row r="107" spans="1:10" x14ac:dyDescent="0.35">
      <c r="A107" s="46"/>
      <c r="B107" s="46"/>
      <c r="C107" s="46"/>
      <c r="D107" s="46"/>
      <c r="E107" s="46"/>
      <c r="F107" s="46"/>
      <c r="G107" s="46"/>
      <c r="H107" s="47"/>
      <c r="I107" s="47"/>
      <c r="J107" s="46"/>
    </row>
    <row r="108" spans="1:10" x14ac:dyDescent="0.35">
      <c r="A108" s="46"/>
      <c r="B108" s="46"/>
      <c r="C108" s="46"/>
      <c r="D108" s="46"/>
      <c r="E108" s="46"/>
      <c r="F108" s="46"/>
      <c r="G108" s="46"/>
      <c r="H108" s="47"/>
      <c r="I108" s="47"/>
      <c r="J108" s="46"/>
    </row>
    <row r="109" spans="1:10" x14ac:dyDescent="0.35">
      <c r="A109" s="46"/>
      <c r="B109" s="46"/>
      <c r="C109" s="46"/>
      <c r="D109" s="46"/>
      <c r="E109" s="46"/>
      <c r="F109" s="46"/>
      <c r="G109" s="46"/>
      <c r="H109" s="47"/>
      <c r="I109" s="47"/>
      <c r="J109" s="46"/>
    </row>
    <row r="110" spans="1:10" x14ac:dyDescent="0.35">
      <c r="A110" s="46"/>
      <c r="B110" s="46"/>
      <c r="C110" s="46"/>
      <c r="D110" s="46"/>
      <c r="E110" s="46"/>
      <c r="F110" s="46"/>
      <c r="G110" s="46"/>
      <c r="H110" s="47"/>
      <c r="I110" s="47"/>
      <c r="J110" s="46"/>
    </row>
    <row r="111" spans="1:10" x14ac:dyDescent="0.35">
      <c r="A111" s="46"/>
      <c r="B111" s="46"/>
      <c r="C111" s="46"/>
      <c r="D111" s="46"/>
      <c r="E111" s="46"/>
      <c r="F111" s="46"/>
      <c r="G111" s="46"/>
      <c r="H111" s="47"/>
      <c r="I111" s="47"/>
      <c r="J111" s="46"/>
    </row>
    <row r="112" spans="1:10" x14ac:dyDescent="0.35">
      <c r="A112" s="46"/>
      <c r="B112" s="46"/>
      <c r="C112" s="46"/>
      <c r="D112" s="46"/>
      <c r="E112" s="46"/>
      <c r="F112" s="46"/>
      <c r="G112" s="46"/>
      <c r="H112" s="47"/>
      <c r="I112" s="47"/>
      <c r="J112" s="46"/>
    </row>
    <row r="113" spans="1:10" x14ac:dyDescent="0.35">
      <c r="A113" s="46"/>
      <c r="B113" s="46"/>
      <c r="C113" s="46"/>
      <c r="D113" s="46"/>
      <c r="E113" s="46"/>
      <c r="F113" s="46"/>
      <c r="G113" s="46"/>
      <c r="H113" s="47"/>
      <c r="I113" s="47"/>
      <c r="J113" s="46"/>
    </row>
    <row r="114" spans="1:10" x14ac:dyDescent="0.35">
      <c r="A114" s="46"/>
      <c r="B114" s="46"/>
      <c r="C114" s="46"/>
      <c r="D114" s="46"/>
      <c r="E114" s="46"/>
      <c r="F114" s="46"/>
      <c r="G114" s="46"/>
      <c r="H114" s="47"/>
      <c r="I114" s="47"/>
      <c r="J114" s="46"/>
    </row>
    <row r="115" spans="1:10" x14ac:dyDescent="0.35">
      <c r="A115" s="46"/>
      <c r="B115" s="46"/>
      <c r="C115" s="46"/>
      <c r="D115" s="46"/>
      <c r="E115" s="46"/>
      <c r="F115" s="46"/>
      <c r="G115" s="46"/>
      <c r="H115" s="47"/>
      <c r="I115" s="47"/>
      <c r="J115" s="46"/>
    </row>
  </sheetData>
  <mergeCells count="42">
    <mergeCell ref="H39:H40"/>
    <mergeCell ref="I39:I40"/>
    <mergeCell ref="H41:H42"/>
    <mergeCell ref="I41:I42"/>
    <mergeCell ref="H43:H44"/>
    <mergeCell ref="I43:I44"/>
    <mergeCell ref="H33:H34"/>
    <mergeCell ref="I33:I34"/>
    <mergeCell ref="H35:H36"/>
    <mergeCell ref="I35:I36"/>
    <mergeCell ref="H37:H38"/>
    <mergeCell ref="I37:I38"/>
    <mergeCell ref="H27:H28"/>
    <mergeCell ref="I27:I28"/>
    <mergeCell ref="H29:H30"/>
    <mergeCell ref="I29:I30"/>
    <mergeCell ref="H31:H32"/>
    <mergeCell ref="I31:I32"/>
    <mergeCell ref="H21:H22"/>
    <mergeCell ref="I21:I22"/>
    <mergeCell ref="H23:H24"/>
    <mergeCell ref="I23:I24"/>
    <mergeCell ref="H25:H26"/>
    <mergeCell ref="I25:I26"/>
    <mergeCell ref="H15:H16"/>
    <mergeCell ref="I15:I16"/>
    <mergeCell ref="H17:H18"/>
    <mergeCell ref="I17:I18"/>
    <mergeCell ref="H19:H20"/>
    <mergeCell ref="I19:I20"/>
    <mergeCell ref="H9:H10"/>
    <mergeCell ref="I9:I10"/>
    <mergeCell ref="H11:H12"/>
    <mergeCell ref="I11:I12"/>
    <mergeCell ref="H13:H14"/>
    <mergeCell ref="I13:I14"/>
    <mergeCell ref="H3:H4"/>
    <mergeCell ref="I3:I4"/>
    <mergeCell ref="H5:H6"/>
    <mergeCell ref="I5:I6"/>
    <mergeCell ref="H7:H8"/>
    <mergeCell ref="I7:I8"/>
  </mergeCells>
  <pageMargins left="0.7" right="0.7" top="0.75" bottom="0.75" header="0.3" footer="0.3"/>
  <pageSetup paperSize="9" orientation="portrait" r:id="rId5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8EED5-E037-4EF7-A61C-1AF15182DFC7}">
  <dimension ref="A1:AC178"/>
  <sheetViews>
    <sheetView workbookViewId="0"/>
  </sheetViews>
  <sheetFormatPr defaultRowHeight="14.5" x14ac:dyDescent="0.35"/>
  <cols>
    <col min="11" max="11" width="11" style="14" bestFit="1" customWidth="1"/>
    <col min="12" max="12" width="14.81640625" bestFit="1" customWidth="1"/>
    <col min="13" max="13" width="16.26953125" bestFit="1" customWidth="1"/>
    <col min="16" max="16" width="11" bestFit="1" customWidth="1"/>
    <col min="17" max="17" width="14.81640625" bestFit="1" customWidth="1"/>
    <col min="18" max="18" width="16.26953125" bestFit="1" customWidth="1"/>
    <col min="21" max="21" width="11" style="15" bestFit="1" customWidth="1"/>
    <col min="22" max="22" width="14.81640625" bestFit="1" customWidth="1"/>
    <col min="23" max="23" width="16.26953125" bestFit="1" customWidth="1"/>
    <col min="28" max="28" width="16.26953125" bestFit="1" customWidth="1"/>
    <col min="29" max="29" width="11.453125" bestFit="1" customWidth="1"/>
  </cols>
  <sheetData>
    <row r="1" spans="1:29" ht="15" thickBot="1" x14ac:dyDescent="0.4">
      <c r="K1" s="74" t="s">
        <v>255</v>
      </c>
      <c r="L1" s="75"/>
      <c r="M1" s="75"/>
      <c r="N1" s="75"/>
      <c r="O1" s="76"/>
      <c r="P1" s="74" t="s">
        <v>238</v>
      </c>
      <c r="Q1" s="75"/>
      <c r="R1" s="75"/>
      <c r="S1" s="75"/>
      <c r="T1" s="76"/>
      <c r="U1" s="74" t="s">
        <v>236</v>
      </c>
      <c r="V1" s="75"/>
      <c r="W1" s="75"/>
      <c r="X1" s="75"/>
      <c r="Y1" s="76"/>
      <c r="Z1" s="26"/>
    </row>
    <row r="2" spans="1:29" ht="22" x14ac:dyDescent="0.35">
      <c r="A2" s="2" t="s">
        <v>6</v>
      </c>
      <c r="B2" s="3" t="s">
        <v>7</v>
      </c>
      <c r="C2" s="3" t="s">
        <v>8</v>
      </c>
      <c r="D2" s="4" t="s">
        <v>9</v>
      </c>
      <c r="E2" s="5" t="s">
        <v>10</v>
      </c>
      <c r="F2" s="4" t="s">
        <v>11</v>
      </c>
      <c r="G2" s="6" t="s">
        <v>12</v>
      </c>
      <c r="H2" s="7" t="s">
        <v>13</v>
      </c>
      <c r="I2" s="3" t="s">
        <v>14</v>
      </c>
      <c r="J2" s="3" t="s">
        <v>15</v>
      </c>
      <c r="K2" s="18" t="s">
        <v>252</v>
      </c>
      <c r="L2" s="19" t="s">
        <v>256</v>
      </c>
      <c r="M2" s="19" t="s">
        <v>257</v>
      </c>
      <c r="N2" s="19" t="s">
        <v>253</v>
      </c>
      <c r="O2" s="20" t="s">
        <v>254</v>
      </c>
      <c r="P2" s="18" t="s">
        <v>252</v>
      </c>
      <c r="Q2" s="19" t="s">
        <v>256</v>
      </c>
      <c r="R2" s="19" t="s">
        <v>257</v>
      </c>
      <c r="S2" s="19" t="s">
        <v>253</v>
      </c>
      <c r="T2" s="20" t="s">
        <v>254</v>
      </c>
      <c r="U2" s="18" t="s">
        <v>252</v>
      </c>
      <c r="V2" s="19" t="s">
        <v>256</v>
      </c>
      <c r="W2" s="19" t="s">
        <v>257</v>
      </c>
      <c r="X2" s="19" t="s">
        <v>253</v>
      </c>
      <c r="Y2" s="20" t="s">
        <v>254</v>
      </c>
      <c r="AB2" t="s">
        <v>258</v>
      </c>
      <c r="AC2" t="s">
        <v>259</v>
      </c>
    </row>
    <row r="3" spans="1:29" x14ac:dyDescent="0.35">
      <c r="A3" s="8" t="s">
        <v>16</v>
      </c>
      <c r="B3" s="9">
        <v>572.30471274926765</v>
      </c>
      <c r="C3" s="9">
        <v>1186.0154147397875</v>
      </c>
      <c r="D3" s="8">
        <v>20</v>
      </c>
      <c r="E3" s="8">
        <v>11</v>
      </c>
      <c r="F3" s="8">
        <v>21</v>
      </c>
      <c r="G3" s="8">
        <v>10</v>
      </c>
      <c r="H3" s="10">
        <v>10</v>
      </c>
      <c r="I3" s="9">
        <v>-5.0972957967574315</v>
      </c>
      <c r="J3" s="9">
        <v>6.7326244482290782</v>
      </c>
      <c r="K3" s="18">
        <f>INDEX(Sharing!$G$8:$G$21, MATCH('Relevant Nodes'!G3, Sharing!$B$8:$B$21, 0))</f>
        <v>8.9477567070123984E-2</v>
      </c>
      <c r="L3" s="19">
        <f t="shared" ref="L3:L34" si="0">I3*K3</f>
        <v>-0.45609362653062413</v>
      </c>
      <c r="M3" s="21">
        <f t="shared" ref="M3:M34" si="1">I3-L3</f>
        <v>-4.6412021702268076</v>
      </c>
      <c r="N3" s="19">
        <f>($L3*$AC$3)+M3</f>
        <v>-4.8038725230652197</v>
      </c>
      <c r="O3" s="20">
        <f t="shared" ref="O3:O34" si="2">$J3+($L3*$AC$4)+($M3*$AC$4)</f>
        <v>4.1357051586550693</v>
      </c>
      <c r="P3" s="14">
        <f>INDEX(Sharing!$O$8:$O$34, MATCH('Relevant Nodes'!F3, Sharing!$J$8:$J$34, 0))</f>
        <v>1</v>
      </c>
      <c r="Q3">
        <f t="shared" ref="Q3:Q34" si="3">I3*P3</f>
        <v>-5.0972957967574315</v>
      </c>
      <c r="R3" s="16">
        <f t="shared" ref="R3:R34" si="4">I3-Q3</f>
        <v>0</v>
      </c>
      <c r="S3" s="19">
        <f>($Q3*$AC$3)+R3</f>
        <v>-1.8180015188715053</v>
      </c>
      <c r="T3" s="20">
        <f t="shared" ref="T3:T34" si="5">$J3+($Q3*$AC$4)+($R3*$AC$4)</f>
        <v>4.1357051586550693</v>
      </c>
      <c r="U3" s="25">
        <f>INDEX(Sharing!$T$8:$T$28, MATCH('Relevant Nodes'!D3, Sharing!$R$8:$R$28, 0))</f>
        <v>0.51604366901891952</v>
      </c>
      <c r="V3" s="19">
        <f t="shared" ref="V3:V34" si="6">I3*U3</f>
        <v>-2.6304272250334217</v>
      </c>
      <c r="W3" s="16">
        <f t="shared" ref="W3:W34" si="7">I3-V3</f>
        <v>-2.4668685717240098</v>
      </c>
      <c r="X3" s="19">
        <f>($V3*$AC$3)+W3</f>
        <v>-3.4050367458044297</v>
      </c>
      <c r="Y3" s="20">
        <f t="shared" ref="Y3:Y34" si="8">$J3+($V3*$AC$4)+($W3*$AC$4)</f>
        <v>4.1357051586550693</v>
      </c>
      <c r="AB3" t="s">
        <v>260</v>
      </c>
      <c r="AC3" s="17">
        <v>0.35665999999999998</v>
      </c>
    </row>
    <row r="4" spans="1:29" x14ac:dyDescent="0.35">
      <c r="A4" s="8" t="s">
        <v>17</v>
      </c>
      <c r="B4" s="9">
        <v>30.099999999999998</v>
      </c>
      <c r="C4" s="9">
        <v>0</v>
      </c>
      <c r="D4" s="8">
        <v>7</v>
      </c>
      <c r="E4" s="8">
        <v>1</v>
      </c>
      <c r="F4" s="8">
        <v>7</v>
      </c>
      <c r="G4" s="8">
        <v>1</v>
      </c>
      <c r="H4" s="10">
        <v>1</v>
      </c>
      <c r="I4" s="9">
        <v>37.506026810106732</v>
      </c>
      <c r="J4" s="9">
        <v>4.1039609861346591</v>
      </c>
      <c r="K4" s="18">
        <f>INDEX(Sharing!$G$8:$G$21, MATCH('Relevant Nodes'!G4, Sharing!$B$8:$B$21, 0))</f>
        <v>0.50114892526192667</v>
      </c>
      <c r="L4" s="19">
        <f t="shared" si="0"/>
        <v>18.796105026729997</v>
      </c>
      <c r="M4" s="21">
        <f t="shared" si="1"/>
        <v>18.709921783376736</v>
      </c>
      <c r="N4" s="19">
        <f t="shared" ref="N4:N67" si="9">($L4*$AC$3)+M4</f>
        <v>25.413740602210254</v>
      </c>
      <c r="O4" s="20">
        <f t="shared" si="2"/>
        <v>23.212156465079737</v>
      </c>
      <c r="P4" s="14">
        <f>INDEX(Sharing!$O$8:$O$34, MATCH('Relevant Nodes'!F4, Sharing!$J$8:$J$34, 0))</f>
        <v>0.32892727374667907</v>
      </c>
      <c r="Q4">
        <f t="shared" si="3"/>
        <v>12.336755147718261</v>
      </c>
      <c r="R4" s="16">
        <f t="shared" si="4"/>
        <v>25.169271662388471</v>
      </c>
      <c r="S4" s="19">
        <f t="shared" ref="S4:S67" si="10">($Q4*$AC$3)+R4</f>
        <v>29.569298753373666</v>
      </c>
      <c r="T4" s="20">
        <f t="shared" si="5"/>
        <v>23.212156465079737</v>
      </c>
      <c r="U4" s="25">
        <f>INDEX(Sharing!$T$8:$T$28, MATCH('Relevant Nodes'!D4, Sharing!$R$8:$R$28, 0))</f>
        <v>0.32892727374667907</v>
      </c>
      <c r="V4" s="19">
        <f t="shared" si="6"/>
        <v>12.336755147718261</v>
      </c>
      <c r="W4" s="16">
        <f t="shared" si="7"/>
        <v>25.169271662388471</v>
      </c>
      <c r="X4" s="19">
        <f t="shared" ref="X4:X67" si="11">($V4*$AC$3)+W4</f>
        <v>29.569298753373666</v>
      </c>
      <c r="Y4" s="20">
        <f t="shared" si="8"/>
        <v>23.212156465079737</v>
      </c>
      <c r="AB4" t="s">
        <v>261</v>
      </c>
      <c r="AC4" s="17">
        <v>0.50946999999999998</v>
      </c>
    </row>
    <row r="5" spans="1:29" x14ac:dyDescent="0.35">
      <c r="A5" s="8" t="s">
        <v>18</v>
      </c>
      <c r="B5" s="9">
        <v>6.6258143299481054</v>
      </c>
      <c r="C5" s="9">
        <v>13.731003354440377</v>
      </c>
      <c r="D5" s="8">
        <v>6</v>
      </c>
      <c r="E5" s="8">
        <v>1</v>
      </c>
      <c r="F5" s="8">
        <v>1</v>
      </c>
      <c r="G5" s="8">
        <v>1</v>
      </c>
      <c r="H5" s="10">
        <v>1</v>
      </c>
      <c r="I5" s="9">
        <v>37.788106992037527</v>
      </c>
      <c r="J5" s="9">
        <v>3.2664548438781722</v>
      </c>
      <c r="K5" s="18">
        <f>INDEX(Sharing!$G$8:$G$21, MATCH('Relevant Nodes'!G5, Sharing!$B$8:$B$21, 0))</f>
        <v>0.50114892526192667</v>
      </c>
      <c r="L5" s="19">
        <f t="shared" si="0"/>
        <v>18.937469206742303</v>
      </c>
      <c r="M5" s="21">
        <f t="shared" si="1"/>
        <v>18.850637785295223</v>
      </c>
      <c r="N5" s="19">
        <f t="shared" si="9"/>
        <v>25.604875552571933</v>
      </c>
      <c r="O5" s="20">
        <f t="shared" si="2"/>
        <v>22.518361713111531</v>
      </c>
      <c r="P5" s="14">
        <f>INDEX(Sharing!$O$8:$O$34, MATCH('Relevant Nodes'!F5, Sharing!$J$8:$J$34, 0))</f>
        <v>0.51646109579767174</v>
      </c>
      <c r="Q5">
        <f t="shared" si="3"/>
        <v>19.516087145227363</v>
      </c>
      <c r="R5" s="16">
        <f t="shared" si="4"/>
        <v>18.272019846810164</v>
      </c>
      <c r="S5" s="19">
        <f t="shared" si="10"/>
        <v>25.232627488026957</v>
      </c>
      <c r="T5" s="20">
        <f t="shared" si="5"/>
        <v>22.518361713111531</v>
      </c>
      <c r="U5" s="25">
        <f>INDEX(Sharing!$T$8:$T$28, MATCH('Relevant Nodes'!D5, Sharing!$R$8:$R$28, 0))</f>
        <v>0.51646109579767174</v>
      </c>
      <c r="V5" s="19">
        <f t="shared" si="6"/>
        <v>19.516087145227363</v>
      </c>
      <c r="W5" s="16">
        <f t="shared" si="7"/>
        <v>18.272019846810164</v>
      </c>
      <c r="X5" s="19">
        <f t="shared" si="11"/>
        <v>25.232627488026957</v>
      </c>
      <c r="Y5" s="20">
        <f t="shared" si="8"/>
        <v>22.518361713111531</v>
      </c>
      <c r="AC5" s="17"/>
    </row>
    <row r="6" spans="1:29" x14ac:dyDescent="0.35">
      <c r="A6" s="8" t="s">
        <v>19</v>
      </c>
      <c r="B6" s="9">
        <v>13.51</v>
      </c>
      <c r="C6" s="9">
        <v>0</v>
      </c>
      <c r="D6" s="8">
        <v>7</v>
      </c>
      <c r="E6" s="8">
        <v>1</v>
      </c>
      <c r="F6" s="8">
        <v>7</v>
      </c>
      <c r="G6" s="8">
        <v>1</v>
      </c>
      <c r="H6" s="10">
        <v>1</v>
      </c>
      <c r="I6" s="9">
        <v>35.603813024788877</v>
      </c>
      <c r="J6" s="9">
        <v>4.2082785046407096</v>
      </c>
      <c r="K6" s="18">
        <f>INDEX(Sharing!$G$8:$G$21, MATCH('Relevant Nodes'!G6, Sharing!$B$8:$B$21, 0))</f>
        <v>0.50114892526192667</v>
      </c>
      <c r="L6" s="19">
        <f t="shared" si="0"/>
        <v>17.842812632599532</v>
      </c>
      <c r="M6" s="21">
        <f t="shared" si="1"/>
        <v>17.761000392189345</v>
      </c>
      <c r="N6" s="19">
        <f t="shared" si="9"/>
        <v>24.124817945732293</v>
      </c>
      <c r="O6" s="20">
        <f t="shared" si="2"/>
        <v>22.347353126379897</v>
      </c>
      <c r="P6" s="14">
        <f>INDEX(Sharing!$O$8:$O$34, MATCH('Relevant Nodes'!F6, Sharing!$J$8:$J$34, 0))</f>
        <v>0.32892727374667907</v>
      </c>
      <c r="Q6">
        <f t="shared" si="3"/>
        <v>11.711065153230308</v>
      </c>
      <c r="R6" s="16">
        <f t="shared" si="4"/>
        <v>23.892747871558569</v>
      </c>
      <c r="S6" s="19">
        <f t="shared" si="10"/>
        <v>28.069616369109688</v>
      </c>
      <c r="T6" s="20">
        <f t="shared" si="5"/>
        <v>22.3473531263799</v>
      </c>
      <c r="U6" s="25">
        <f>INDEX(Sharing!$T$8:$T$28, MATCH('Relevant Nodes'!D6, Sharing!$R$8:$R$28, 0))</f>
        <v>0.32892727374667907</v>
      </c>
      <c r="V6" s="19">
        <f t="shared" si="6"/>
        <v>11.711065153230308</v>
      </c>
      <c r="W6" s="16">
        <f t="shared" si="7"/>
        <v>23.892747871558569</v>
      </c>
      <c r="X6" s="19">
        <f t="shared" si="11"/>
        <v>28.069616369109688</v>
      </c>
      <c r="Y6" s="20">
        <f t="shared" si="8"/>
        <v>22.3473531263799</v>
      </c>
      <c r="AC6" s="17"/>
    </row>
    <row r="7" spans="1:29" x14ac:dyDescent="0.35">
      <c r="A7" s="8" t="s">
        <v>20</v>
      </c>
      <c r="B7" s="9">
        <v>102.34</v>
      </c>
      <c r="C7" s="9">
        <v>0</v>
      </c>
      <c r="D7" s="8">
        <v>12</v>
      </c>
      <c r="E7" s="8">
        <v>2</v>
      </c>
      <c r="F7" s="8">
        <v>10</v>
      </c>
      <c r="G7" s="8">
        <v>2</v>
      </c>
      <c r="H7" s="10">
        <v>2</v>
      </c>
      <c r="I7" s="9">
        <v>22.396965191968501</v>
      </c>
      <c r="J7" s="9">
        <v>2.9918189868377238</v>
      </c>
      <c r="K7" s="18">
        <f>INDEX(Sharing!$G$8:$G$21, MATCH('Relevant Nodes'!G7, Sharing!$B$8:$B$21, 0))</f>
        <v>0.52716003555131441</v>
      </c>
      <c r="L7" s="19">
        <f t="shared" si="0"/>
        <v>11.806784966839666</v>
      </c>
      <c r="M7" s="21">
        <f t="shared" si="1"/>
        <v>10.590180225128835</v>
      </c>
      <c r="N7" s="19">
        <f t="shared" si="9"/>
        <v>14.80118815140187</v>
      </c>
      <c r="O7" s="20">
        <f t="shared" si="2"/>
        <v>14.402400843189916</v>
      </c>
      <c r="P7" s="14">
        <f>INDEX(Sharing!$O$8:$O$34, MATCH('Relevant Nodes'!F7, Sharing!$J$8:$J$34, 0))</f>
        <v>0.46627992721572109</v>
      </c>
      <c r="Q7">
        <f t="shared" si="3"/>
        <v>10.443255299564111</v>
      </c>
      <c r="R7" s="16">
        <f t="shared" si="4"/>
        <v>11.95370989240439</v>
      </c>
      <c r="S7" s="19">
        <f t="shared" si="10"/>
        <v>15.678401327546926</v>
      </c>
      <c r="T7" s="20">
        <f t="shared" si="5"/>
        <v>14.402400843189916</v>
      </c>
      <c r="U7" s="25">
        <f>INDEX(Sharing!$T$8:$T$28, MATCH('Relevant Nodes'!D7, Sharing!$R$8:$R$28, 0))</f>
        <v>0.55495283901694736</v>
      </c>
      <c r="V7" s="19">
        <f t="shared" si="6"/>
        <v>12.429259418646669</v>
      </c>
      <c r="W7" s="16">
        <f t="shared" si="7"/>
        <v>9.9677057733218319</v>
      </c>
      <c r="X7" s="19">
        <f t="shared" si="11"/>
        <v>14.400725437576352</v>
      </c>
      <c r="Y7" s="20">
        <f t="shared" si="8"/>
        <v>14.402400843189916</v>
      </c>
      <c r="AC7" s="17"/>
    </row>
    <row r="8" spans="1:29" x14ac:dyDescent="0.35">
      <c r="A8" s="8" t="s">
        <v>21</v>
      </c>
      <c r="B8" s="9">
        <v>160</v>
      </c>
      <c r="C8" s="9">
        <v>0</v>
      </c>
      <c r="D8" s="8">
        <v>10</v>
      </c>
      <c r="E8" s="8">
        <v>2</v>
      </c>
      <c r="F8" s="8">
        <v>10</v>
      </c>
      <c r="G8" s="8">
        <v>2</v>
      </c>
      <c r="H8" s="10">
        <v>2</v>
      </c>
      <c r="I8" s="9">
        <v>24.523171162406801</v>
      </c>
      <c r="J8" s="9">
        <v>2.9918189868377469</v>
      </c>
      <c r="K8" s="18">
        <f>INDEX(Sharing!$G$8:$G$21, MATCH('Relevant Nodes'!G8, Sharing!$B$8:$B$21, 0))</f>
        <v>0.52716003555131441</v>
      </c>
      <c r="L8" s="19">
        <f t="shared" si="0"/>
        <v>12.927635781805337</v>
      </c>
      <c r="M8" s="21">
        <f t="shared" si="1"/>
        <v>11.595535380601463</v>
      </c>
      <c r="N8" s="19">
        <f t="shared" si="9"/>
        <v>16.206305958540156</v>
      </c>
      <c r="O8" s="20">
        <f t="shared" si="2"/>
        <v>15.485638998949138</v>
      </c>
      <c r="P8" s="14">
        <f>INDEX(Sharing!$O$8:$O$34, MATCH('Relevant Nodes'!F8, Sharing!$J$8:$J$34, 0))</f>
        <v>0.46627992721572109</v>
      </c>
      <c r="Q8">
        <f t="shared" si="3"/>
        <v>11.434662464705713</v>
      </c>
      <c r="R8" s="16">
        <f t="shared" si="4"/>
        <v>13.088508697701087</v>
      </c>
      <c r="S8" s="19">
        <f t="shared" si="10"/>
        <v>17.166795412363026</v>
      </c>
      <c r="T8" s="20">
        <f t="shared" si="5"/>
        <v>15.485638998949138</v>
      </c>
      <c r="U8" s="25">
        <f>INDEX(Sharing!$T$8:$T$28, MATCH('Relevant Nodes'!D8, Sharing!$R$8:$R$28, 0))</f>
        <v>0.51109562164818878</v>
      </c>
      <c r="V8" s="19">
        <f t="shared" si="6"/>
        <v>12.53368541003524</v>
      </c>
      <c r="W8" s="16">
        <f t="shared" si="7"/>
        <v>11.989485752371561</v>
      </c>
      <c r="X8" s="19">
        <f t="shared" si="11"/>
        <v>16.45974999071473</v>
      </c>
      <c r="Y8" s="20">
        <f t="shared" si="8"/>
        <v>15.485638998949138</v>
      </c>
    </row>
    <row r="9" spans="1:29" x14ac:dyDescent="0.35">
      <c r="A9" s="8" t="s">
        <v>22</v>
      </c>
      <c r="B9" s="9">
        <v>406.8724755065677</v>
      </c>
      <c r="C9" s="9">
        <v>378.97569258255442</v>
      </c>
      <c r="D9" s="8">
        <v>20</v>
      </c>
      <c r="E9" s="8">
        <v>11</v>
      </c>
      <c r="F9" s="8">
        <v>21</v>
      </c>
      <c r="G9" s="8">
        <v>10</v>
      </c>
      <c r="H9" s="10">
        <v>10</v>
      </c>
      <c r="I9" s="9">
        <v>-4.1404494884891845</v>
      </c>
      <c r="J9" s="9">
        <v>6.5445811106712011</v>
      </c>
      <c r="K9" s="18">
        <f>INDEX(Sharing!$G$8:$G$21, MATCH('Relevant Nodes'!G9, Sharing!$B$8:$B$21, 0))</f>
        <v>8.9477567070123984E-2</v>
      </c>
      <c r="L9" s="19">
        <f t="shared" si="0"/>
        <v>-0.37047734680675154</v>
      </c>
      <c r="M9" s="21">
        <f t="shared" si="1"/>
        <v>-3.769972141682433</v>
      </c>
      <c r="N9" s="19">
        <f t="shared" si="9"/>
        <v>-3.9021065921945288</v>
      </c>
      <c r="O9" s="20">
        <f t="shared" si="2"/>
        <v>4.4351463097706159</v>
      </c>
      <c r="P9" s="14">
        <f>INDEX(Sharing!$O$8:$O$34, MATCH('Relevant Nodes'!F9, Sharing!$J$8:$J$34, 0))</f>
        <v>1</v>
      </c>
      <c r="Q9">
        <f t="shared" si="3"/>
        <v>-4.1404494884891845</v>
      </c>
      <c r="R9" s="16">
        <f t="shared" si="4"/>
        <v>0</v>
      </c>
      <c r="S9" s="19">
        <f t="shared" si="10"/>
        <v>-1.4767327145645524</v>
      </c>
      <c r="T9" s="20">
        <f t="shared" si="5"/>
        <v>4.4351463097706159</v>
      </c>
      <c r="U9" s="25">
        <f>INDEX(Sharing!$T$8:$T$28, MATCH('Relevant Nodes'!D9, Sharing!$R$8:$R$28, 0))</f>
        <v>0.51604366901891952</v>
      </c>
      <c r="V9" s="19">
        <f t="shared" si="6"/>
        <v>-2.1366527454274675</v>
      </c>
      <c r="W9" s="16">
        <f t="shared" si="7"/>
        <v>-2.003796743061717</v>
      </c>
      <c r="X9" s="19">
        <f t="shared" si="11"/>
        <v>-2.7658553112458772</v>
      </c>
      <c r="Y9" s="20">
        <f t="shared" si="8"/>
        <v>4.4351463097706167</v>
      </c>
    </row>
    <row r="10" spans="1:29" x14ac:dyDescent="0.35">
      <c r="A10" s="8" t="s">
        <v>23</v>
      </c>
      <c r="B10" s="9">
        <v>76.3</v>
      </c>
      <c r="C10" s="9">
        <v>0</v>
      </c>
      <c r="D10" s="8">
        <v>4</v>
      </c>
      <c r="E10" s="8">
        <v>1</v>
      </c>
      <c r="F10" s="8">
        <v>3</v>
      </c>
      <c r="G10" s="8">
        <v>1</v>
      </c>
      <c r="H10" s="10">
        <v>1</v>
      </c>
      <c r="I10" s="9">
        <v>34.49482478682252</v>
      </c>
      <c r="J10" s="9">
        <v>2.9542421962852798</v>
      </c>
      <c r="K10" s="18">
        <f>INDEX(Sharing!$G$8:$G$21, MATCH('Relevant Nodes'!G10, Sharing!$B$8:$B$21, 0))</f>
        <v>0.50114892526192667</v>
      </c>
      <c r="L10" s="19">
        <f t="shared" si="0"/>
        <v>17.287044369014573</v>
      </c>
      <c r="M10" s="21">
        <f t="shared" si="1"/>
        <v>17.207780417807946</v>
      </c>
      <c r="N10" s="19">
        <f t="shared" si="9"/>
        <v>23.373377662460683</v>
      </c>
      <c r="O10" s="20">
        <f t="shared" si="2"/>
        <v>20.528320580427749</v>
      </c>
      <c r="P10" s="14">
        <f>INDEX(Sharing!$O$8:$O$34, MATCH('Relevant Nodes'!F10, Sharing!$J$8:$J$34, 0))</f>
        <v>0.50129966934689707</v>
      </c>
      <c r="Q10">
        <f t="shared" si="3"/>
        <v>17.292244259813277</v>
      </c>
      <c r="R10" s="16">
        <f t="shared" si="4"/>
        <v>17.202580527009243</v>
      </c>
      <c r="S10" s="19">
        <f t="shared" si="10"/>
        <v>23.370032364714245</v>
      </c>
      <c r="T10" s="20">
        <f t="shared" si="5"/>
        <v>20.528320580427749</v>
      </c>
      <c r="U10" s="25">
        <f>INDEX(Sharing!$T$8:$T$28, MATCH('Relevant Nodes'!D10, Sharing!$R$8:$R$28, 0))</f>
        <v>0.50129966934689707</v>
      </c>
      <c r="V10" s="19">
        <f t="shared" si="6"/>
        <v>17.292244259813277</v>
      </c>
      <c r="W10" s="16">
        <f t="shared" si="7"/>
        <v>17.202580527009243</v>
      </c>
      <c r="X10" s="19">
        <f t="shared" si="11"/>
        <v>23.370032364714245</v>
      </c>
      <c r="Y10" s="20">
        <f t="shared" si="8"/>
        <v>20.528320580427749</v>
      </c>
      <c r="AC10" s="17"/>
    </row>
    <row r="11" spans="1:29" x14ac:dyDescent="0.35">
      <c r="A11" s="8" t="s">
        <v>24</v>
      </c>
      <c r="B11" s="9">
        <v>315</v>
      </c>
      <c r="C11" s="9">
        <v>0</v>
      </c>
      <c r="D11" s="8">
        <v>18</v>
      </c>
      <c r="E11" s="8">
        <v>9</v>
      </c>
      <c r="F11" s="8">
        <v>17</v>
      </c>
      <c r="G11" s="8">
        <v>7</v>
      </c>
      <c r="H11" s="10">
        <v>7</v>
      </c>
      <c r="I11" s="9">
        <v>0.9711722958394271</v>
      </c>
      <c r="J11" s="9">
        <v>2.6366534681862079</v>
      </c>
      <c r="K11" s="18">
        <f>INDEX(Sharing!$G$8:$G$21, MATCH('Relevant Nodes'!G11, Sharing!$B$8:$B$21, 0))</f>
        <v>1</v>
      </c>
      <c r="L11" s="19">
        <f t="shared" si="0"/>
        <v>0.9711722958394271</v>
      </c>
      <c r="M11" s="21">
        <f t="shared" si="1"/>
        <v>0</v>
      </c>
      <c r="N11" s="19">
        <f t="shared" si="9"/>
        <v>0.34637831103409006</v>
      </c>
      <c r="O11" s="20">
        <f t="shared" si="2"/>
        <v>3.131436617747521</v>
      </c>
      <c r="P11" s="14">
        <f>INDEX(Sharing!$O$8:$O$34, MATCH('Relevant Nodes'!F11, Sharing!$J$8:$J$34, 0))</f>
        <v>1</v>
      </c>
      <c r="Q11">
        <f t="shared" si="3"/>
        <v>0.9711722958394271</v>
      </c>
      <c r="R11" s="16">
        <f t="shared" si="4"/>
        <v>0</v>
      </c>
      <c r="S11" s="19">
        <f t="shared" si="10"/>
        <v>0.34637831103409006</v>
      </c>
      <c r="T11" s="20">
        <f t="shared" si="5"/>
        <v>3.131436617747521</v>
      </c>
      <c r="U11" s="25">
        <f>INDEX(Sharing!$T$8:$T$28, MATCH('Relevant Nodes'!D11, Sharing!$R$8:$R$28, 0))</f>
        <v>0.96599859177461878</v>
      </c>
      <c r="V11" s="19">
        <f t="shared" si="6"/>
        <v>0.93815107015141008</v>
      </c>
      <c r="W11" s="16">
        <f t="shared" si="7"/>
        <v>3.302122568801702E-2</v>
      </c>
      <c r="X11" s="19">
        <f t="shared" si="11"/>
        <v>0.36762218636821892</v>
      </c>
      <c r="Y11" s="20">
        <f t="shared" si="8"/>
        <v>3.1314366177475206</v>
      </c>
      <c r="AC11" s="17"/>
    </row>
    <row r="12" spans="1:29" x14ac:dyDescent="0.35">
      <c r="A12" s="8" t="s">
        <v>25</v>
      </c>
      <c r="B12" s="9">
        <v>315</v>
      </c>
      <c r="C12" s="9">
        <v>0</v>
      </c>
      <c r="D12" s="8">
        <v>18</v>
      </c>
      <c r="E12" s="8">
        <v>9</v>
      </c>
      <c r="F12" s="8">
        <v>17</v>
      </c>
      <c r="G12" s="8">
        <v>7</v>
      </c>
      <c r="H12" s="10">
        <v>7</v>
      </c>
      <c r="I12" s="9">
        <v>0.6868798541647595</v>
      </c>
      <c r="J12" s="9">
        <v>2.7989964143513251</v>
      </c>
      <c r="K12" s="18">
        <f>INDEX(Sharing!$G$8:$G$21, MATCH('Relevant Nodes'!G12, Sharing!$B$8:$B$21, 0))</f>
        <v>1</v>
      </c>
      <c r="L12" s="19">
        <f t="shared" si="0"/>
        <v>0.6868798541647595</v>
      </c>
      <c r="M12" s="21">
        <f t="shared" si="1"/>
        <v>0</v>
      </c>
      <c r="N12" s="19">
        <f t="shared" si="9"/>
        <v>0.24498256878640309</v>
      </c>
      <c r="O12" s="20">
        <f t="shared" si="2"/>
        <v>3.148941093652645</v>
      </c>
      <c r="P12" s="14">
        <f>INDEX(Sharing!$O$8:$O$34, MATCH('Relevant Nodes'!F12, Sharing!$J$8:$J$34, 0))</f>
        <v>1</v>
      </c>
      <c r="Q12">
        <f t="shared" si="3"/>
        <v>0.6868798541647595</v>
      </c>
      <c r="R12" s="16">
        <f t="shared" si="4"/>
        <v>0</v>
      </c>
      <c r="S12" s="19">
        <f t="shared" si="10"/>
        <v>0.24498256878640309</v>
      </c>
      <c r="T12" s="20">
        <f t="shared" si="5"/>
        <v>3.148941093652645</v>
      </c>
      <c r="U12" s="25">
        <f>INDEX(Sharing!$T$8:$T$28, MATCH('Relevant Nodes'!D12, Sharing!$R$8:$R$28, 0))</f>
        <v>0.96599859177461878</v>
      </c>
      <c r="V12" s="19">
        <f t="shared" si="6"/>
        <v>0.66352497184151316</v>
      </c>
      <c r="W12" s="16">
        <f t="shared" si="7"/>
        <v>2.335488232324634E-2</v>
      </c>
      <c r="X12" s="19">
        <f t="shared" si="11"/>
        <v>0.26000769878024044</v>
      </c>
      <c r="Y12" s="20">
        <f t="shared" si="8"/>
        <v>3.148941093652645</v>
      </c>
      <c r="AC12" s="17"/>
    </row>
    <row r="13" spans="1:29" x14ac:dyDescent="0.35">
      <c r="A13" s="8" t="s">
        <v>26</v>
      </c>
      <c r="B13" s="9">
        <v>109.05999999999999</v>
      </c>
      <c r="C13" s="9">
        <v>0</v>
      </c>
      <c r="D13" s="8">
        <v>12</v>
      </c>
      <c r="E13" s="8">
        <v>2</v>
      </c>
      <c r="F13" s="8">
        <v>10</v>
      </c>
      <c r="G13" s="8">
        <v>2</v>
      </c>
      <c r="H13" s="10">
        <v>2</v>
      </c>
      <c r="I13" s="9">
        <v>22.872039338489426</v>
      </c>
      <c r="J13" s="9">
        <v>2.9918189868377878</v>
      </c>
      <c r="K13" s="18">
        <f>INDEX(Sharing!$G$8:$G$21, MATCH('Relevant Nodes'!G13, Sharing!$B$8:$B$21, 0))</f>
        <v>0.52716003555131441</v>
      </c>
      <c r="L13" s="19">
        <f t="shared" si="0"/>
        <v>12.057225070809148</v>
      </c>
      <c r="M13" s="21">
        <f t="shared" si="1"/>
        <v>10.814814267680278</v>
      </c>
      <c r="N13" s="19">
        <f t="shared" si="9"/>
        <v>15.115144161435069</v>
      </c>
      <c r="O13" s="20">
        <f t="shared" si="2"/>
        <v>14.644436868617996</v>
      </c>
      <c r="P13" s="14">
        <f>INDEX(Sharing!$O$8:$O$34, MATCH('Relevant Nodes'!F13, Sharing!$J$8:$J$34, 0))</f>
        <v>0.46627992721572109</v>
      </c>
      <c r="Q13">
        <f t="shared" si="3"/>
        <v>10.664772838025959</v>
      </c>
      <c r="R13" s="16">
        <f t="shared" si="4"/>
        <v>12.207266500463467</v>
      </c>
      <c r="S13" s="19">
        <f t="shared" si="10"/>
        <v>16.010964380873805</v>
      </c>
      <c r="T13" s="20">
        <f t="shared" si="5"/>
        <v>14.644436868617994</v>
      </c>
      <c r="U13" s="25">
        <f>INDEX(Sharing!$T$8:$T$28, MATCH('Relevant Nodes'!D13, Sharing!$R$8:$R$28, 0))</f>
        <v>0.55495283901694736</v>
      </c>
      <c r="V13" s="19">
        <f t="shared" si="6"/>
        <v>12.69290316500201</v>
      </c>
      <c r="W13" s="16">
        <f t="shared" si="7"/>
        <v>10.179136173487416</v>
      </c>
      <c r="X13" s="19">
        <f t="shared" si="11"/>
        <v>14.706187016317033</v>
      </c>
      <c r="Y13" s="20">
        <f t="shared" si="8"/>
        <v>14.644436868617994</v>
      </c>
      <c r="AC13" s="17"/>
    </row>
    <row r="14" spans="1:29" x14ac:dyDescent="0.35">
      <c r="A14" s="8" t="s">
        <v>27</v>
      </c>
      <c r="B14" s="9">
        <v>37.029999999999994</v>
      </c>
      <c r="C14" s="9">
        <v>0</v>
      </c>
      <c r="D14" s="8">
        <v>12</v>
      </c>
      <c r="E14" s="8">
        <v>2</v>
      </c>
      <c r="F14" s="8">
        <v>10</v>
      </c>
      <c r="G14" s="8">
        <v>2</v>
      </c>
      <c r="H14" s="10">
        <v>2</v>
      </c>
      <c r="I14" s="9">
        <v>22.872039338489277</v>
      </c>
      <c r="J14" s="9">
        <v>2.9918189868377802</v>
      </c>
      <c r="K14" s="18">
        <f>INDEX(Sharing!$G$8:$G$21, MATCH('Relevant Nodes'!G14, Sharing!$B$8:$B$21, 0))</f>
        <v>0.52716003555131441</v>
      </c>
      <c r="L14" s="19">
        <f t="shared" si="0"/>
        <v>12.05722507080907</v>
      </c>
      <c r="M14" s="21">
        <f t="shared" si="1"/>
        <v>10.814814267680207</v>
      </c>
      <c r="N14" s="19">
        <f t="shared" si="9"/>
        <v>15.115144161434969</v>
      </c>
      <c r="O14" s="20">
        <f t="shared" si="2"/>
        <v>14.644436868617912</v>
      </c>
      <c r="P14" s="14">
        <f>INDEX(Sharing!$O$8:$O$34, MATCH('Relevant Nodes'!F14, Sharing!$J$8:$J$34, 0))</f>
        <v>0.46627992721572109</v>
      </c>
      <c r="Q14">
        <f t="shared" si="3"/>
        <v>10.66477283802589</v>
      </c>
      <c r="R14" s="16">
        <f t="shared" si="4"/>
        <v>12.207266500463387</v>
      </c>
      <c r="S14" s="19">
        <f t="shared" si="10"/>
        <v>16.010964380873702</v>
      </c>
      <c r="T14" s="20">
        <f t="shared" si="5"/>
        <v>14.644436868617911</v>
      </c>
      <c r="U14" s="25">
        <f>INDEX(Sharing!$T$8:$T$28, MATCH('Relevant Nodes'!D14, Sharing!$R$8:$R$28, 0))</f>
        <v>0.55495283901694736</v>
      </c>
      <c r="V14" s="19">
        <f t="shared" si="6"/>
        <v>12.692903165001926</v>
      </c>
      <c r="W14" s="16">
        <f t="shared" si="7"/>
        <v>10.17913617348735</v>
      </c>
      <c r="X14" s="19">
        <f t="shared" si="11"/>
        <v>14.706187016316937</v>
      </c>
      <c r="Y14" s="20">
        <f t="shared" si="8"/>
        <v>14.644436868617912</v>
      </c>
    </row>
    <row r="15" spans="1:29" x14ac:dyDescent="0.35">
      <c r="A15" s="8" t="s">
        <v>28</v>
      </c>
      <c r="B15" s="9">
        <v>42</v>
      </c>
      <c r="C15" s="9">
        <v>0</v>
      </c>
      <c r="D15" s="8">
        <v>12</v>
      </c>
      <c r="E15" s="8">
        <v>2</v>
      </c>
      <c r="F15" s="8">
        <v>11</v>
      </c>
      <c r="G15" s="8">
        <v>2</v>
      </c>
      <c r="H15" s="10">
        <v>2</v>
      </c>
      <c r="I15" s="9">
        <v>21.304237920209015</v>
      </c>
      <c r="J15" s="9">
        <v>2.9893683779019011</v>
      </c>
      <c r="K15" s="18">
        <f>INDEX(Sharing!$G$8:$G$21, MATCH('Relevant Nodes'!G15, Sharing!$B$8:$B$21, 0))</f>
        <v>0.52716003555131441</v>
      </c>
      <c r="L15" s="19">
        <f t="shared" si="0"/>
        <v>11.230742819411045</v>
      </c>
      <c r="M15" s="21">
        <f t="shared" si="1"/>
        <v>10.07349510079797</v>
      </c>
      <c r="N15" s="19">
        <f t="shared" si="9"/>
        <v>14.079051834769114</v>
      </c>
      <c r="O15" s="20">
        <f t="shared" si="2"/>
        <v>13.843238471110787</v>
      </c>
      <c r="P15" s="14">
        <f>INDEX(Sharing!$O$8:$O$34, MATCH('Relevant Nodes'!F15, Sharing!$J$8:$J$34, 0))</f>
        <v>0.64362575081817364</v>
      </c>
      <c r="Q15">
        <f t="shared" si="3"/>
        <v>13.711956127003534</v>
      </c>
      <c r="R15" s="16">
        <f t="shared" si="4"/>
        <v>7.5922817932054816</v>
      </c>
      <c r="S15" s="19">
        <f t="shared" si="10"/>
        <v>12.482788065462561</v>
      </c>
      <c r="T15" s="20">
        <f t="shared" si="5"/>
        <v>13.843238471110789</v>
      </c>
      <c r="U15" s="25">
        <f>INDEX(Sharing!$T$8:$T$28, MATCH('Relevant Nodes'!D15, Sharing!$R$8:$R$28, 0))</f>
        <v>0.55495283901694736</v>
      </c>
      <c r="V15" s="19">
        <f t="shared" si="6"/>
        <v>11.822847316912499</v>
      </c>
      <c r="W15" s="16">
        <f t="shared" si="7"/>
        <v>9.4813906032965161</v>
      </c>
      <c r="X15" s="19">
        <f t="shared" si="11"/>
        <v>13.698127327346528</v>
      </c>
      <c r="Y15" s="20">
        <f t="shared" si="8"/>
        <v>13.843238471110787</v>
      </c>
    </row>
    <row r="16" spans="1:29" x14ac:dyDescent="0.35">
      <c r="A16" s="8" t="s">
        <v>29</v>
      </c>
      <c r="B16" s="9">
        <v>82.6</v>
      </c>
      <c r="C16" s="9">
        <v>0</v>
      </c>
      <c r="D16" s="8">
        <v>12</v>
      </c>
      <c r="E16" s="8">
        <v>2</v>
      </c>
      <c r="F16" s="8">
        <v>11</v>
      </c>
      <c r="G16" s="8">
        <v>2</v>
      </c>
      <c r="H16" s="10">
        <v>2</v>
      </c>
      <c r="I16" s="9">
        <v>20.74852590980958</v>
      </c>
      <c r="J16" s="9">
        <v>2.9519338897373846</v>
      </c>
      <c r="K16" s="18">
        <f>INDEX(Sharing!$G$8:$G$21, MATCH('Relevant Nodes'!G16, Sharing!$B$8:$B$21, 0))</f>
        <v>0.52716003555131441</v>
      </c>
      <c r="L16" s="19">
        <f t="shared" si="0"/>
        <v>10.937793656252586</v>
      </c>
      <c r="M16" s="21">
        <f t="shared" si="1"/>
        <v>9.8107322535569939</v>
      </c>
      <c r="N16" s="19">
        <f t="shared" si="9"/>
        <v>13.711805738996041</v>
      </c>
      <c r="O16" s="20">
        <f t="shared" si="2"/>
        <v>13.522685385008071</v>
      </c>
      <c r="P16" s="14">
        <f>INDEX(Sharing!$O$8:$O$34, MATCH('Relevant Nodes'!F16, Sharing!$J$8:$J$34, 0))</f>
        <v>0.64362575081817364</v>
      </c>
      <c r="Q16">
        <f t="shared" si="3"/>
        <v>13.354285567071519</v>
      </c>
      <c r="R16" s="16">
        <f t="shared" si="4"/>
        <v>7.3942403427380601</v>
      </c>
      <c r="S16" s="19">
        <f t="shared" si="10"/>
        <v>12.157179833089788</v>
      </c>
      <c r="T16" s="20">
        <f t="shared" si="5"/>
        <v>13.522685385008071</v>
      </c>
      <c r="U16" s="25">
        <f>INDEX(Sharing!$T$8:$T$28, MATCH('Relevant Nodes'!D16, Sharing!$R$8:$R$28, 0))</f>
        <v>0.55495283901694736</v>
      </c>
      <c r="V16" s="19">
        <f t="shared" si="6"/>
        <v>11.514453359065516</v>
      </c>
      <c r="W16" s="16">
        <f t="shared" si="7"/>
        <v>9.2340725507440631</v>
      </c>
      <c r="X16" s="19">
        <f t="shared" si="11"/>
        <v>13.340817485788371</v>
      </c>
      <c r="Y16" s="20">
        <f t="shared" si="8"/>
        <v>13.522685385008071</v>
      </c>
    </row>
    <row r="17" spans="1:25" x14ac:dyDescent="0.35">
      <c r="A17" s="8" t="s">
        <v>30</v>
      </c>
      <c r="B17" s="9">
        <v>131.1911237329725</v>
      </c>
      <c r="C17" s="9">
        <v>271.87386641791943</v>
      </c>
      <c r="D17" s="8">
        <v>15</v>
      </c>
      <c r="E17" s="8">
        <v>3</v>
      </c>
      <c r="F17" s="8">
        <v>13</v>
      </c>
      <c r="G17" s="8">
        <v>3</v>
      </c>
      <c r="H17" s="10">
        <v>3</v>
      </c>
      <c r="I17" s="9">
        <v>9.8092755156435576</v>
      </c>
      <c r="J17" s="9">
        <v>3.4184332682727638</v>
      </c>
      <c r="K17" s="18">
        <f>INDEX(Sharing!$G$8:$G$21, MATCH('Relevant Nodes'!G17, Sharing!$B$8:$B$21, 0))</f>
        <v>0.65268200277898314</v>
      </c>
      <c r="L17" s="19">
        <f t="shared" si="0"/>
        <v>6.4023375893610801</v>
      </c>
      <c r="M17" s="21">
        <f t="shared" si="1"/>
        <v>3.4069379262824775</v>
      </c>
      <c r="N17" s="19">
        <f t="shared" si="9"/>
        <v>5.6903956509039997</v>
      </c>
      <c r="O17" s="20">
        <f t="shared" si="2"/>
        <v>8.4159648652276875</v>
      </c>
      <c r="P17" s="14">
        <f>INDEX(Sharing!$O$8:$O$34, MATCH('Relevant Nodes'!F17, Sharing!$J$8:$J$34, 0))</f>
        <v>0.54736497875674861</v>
      </c>
      <c r="Q17">
        <f t="shared" si="3"/>
        <v>5.3692538842393303</v>
      </c>
      <c r="R17" s="16">
        <f t="shared" si="4"/>
        <v>4.4400216314042273</v>
      </c>
      <c r="S17" s="19">
        <f t="shared" si="10"/>
        <v>6.355019721757027</v>
      </c>
      <c r="T17" s="20">
        <f t="shared" si="5"/>
        <v>8.4159648652276875</v>
      </c>
      <c r="U17" s="25">
        <f>INDEX(Sharing!$T$8:$T$28, MATCH('Relevant Nodes'!D17, Sharing!$R$8:$R$28, 0))</f>
        <v>0.52439677684260211</v>
      </c>
      <c r="V17" s="19">
        <f t="shared" si="6"/>
        <v>5.1439524635645357</v>
      </c>
      <c r="W17" s="16">
        <f t="shared" si="7"/>
        <v>4.6653230520790219</v>
      </c>
      <c r="X17" s="19">
        <f t="shared" si="11"/>
        <v>6.4999651377339491</v>
      </c>
      <c r="Y17" s="20">
        <f t="shared" si="8"/>
        <v>8.4159648652276875</v>
      </c>
    </row>
    <row r="18" spans="1:25" x14ac:dyDescent="0.35">
      <c r="A18" s="8" t="s">
        <v>31</v>
      </c>
      <c r="B18" s="9">
        <v>579.59999999999991</v>
      </c>
      <c r="C18" s="9">
        <v>0</v>
      </c>
      <c r="D18" s="8">
        <v>18</v>
      </c>
      <c r="E18" s="8">
        <v>7</v>
      </c>
      <c r="F18" s="8">
        <v>16</v>
      </c>
      <c r="G18" s="8">
        <v>6</v>
      </c>
      <c r="H18" s="10">
        <v>6</v>
      </c>
      <c r="I18" s="9">
        <v>2.4041955799411294</v>
      </c>
      <c r="J18" s="9">
        <v>2.3882340844604015</v>
      </c>
      <c r="K18" s="18">
        <f>INDEX(Sharing!$G$8:$G$21, MATCH('Relevant Nodes'!G18, Sharing!$B$8:$B$21, 0))</f>
        <v>1</v>
      </c>
      <c r="L18" s="19">
        <f t="shared" si="0"/>
        <v>2.4041955799411294</v>
      </c>
      <c r="M18" s="21">
        <f t="shared" si="1"/>
        <v>0</v>
      </c>
      <c r="N18" s="19">
        <f t="shared" si="9"/>
        <v>0.85748039554180322</v>
      </c>
      <c r="O18" s="20">
        <f t="shared" si="2"/>
        <v>3.6130996065730088</v>
      </c>
      <c r="P18" s="14">
        <f>INDEX(Sharing!$O$8:$O$34, MATCH('Relevant Nodes'!F18, Sharing!$J$8:$J$34, 0))</f>
        <v>1</v>
      </c>
      <c r="Q18">
        <f t="shared" si="3"/>
        <v>2.4041955799411294</v>
      </c>
      <c r="R18" s="16">
        <f t="shared" si="4"/>
        <v>0</v>
      </c>
      <c r="S18" s="19">
        <f t="shared" si="10"/>
        <v>0.85748039554180322</v>
      </c>
      <c r="T18" s="20">
        <f t="shared" si="5"/>
        <v>3.6130996065730088</v>
      </c>
      <c r="U18" s="25">
        <f>INDEX(Sharing!$T$8:$T$28, MATCH('Relevant Nodes'!D18, Sharing!$R$8:$R$28, 0))</f>
        <v>0.96599859177461878</v>
      </c>
      <c r="V18" s="19">
        <f t="shared" si="6"/>
        <v>2.3224495445738937</v>
      </c>
      <c r="W18" s="16">
        <f t="shared" si="7"/>
        <v>8.1746035367235681E-2</v>
      </c>
      <c r="X18" s="19">
        <f t="shared" si="11"/>
        <v>0.91007088993496055</v>
      </c>
      <c r="Y18" s="20">
        <f t="shared" si="8"/>
        <v>3.6130996065730088</v>
      </c>
    </row>
    <row r="19" spans="1:25" x14ac:dyDescent="0.35">
      <c r="A19" s="8" t="s">
        <v>32</v>
      </c>
      <c r="B19" s="9">
        <v>444.09210092891021</v>
      </c>
      <c r="C19" s="9">
        <v>322.60992381257665</v>
      </c>
      <c r="D19" s="8">
        <v>20</v>
      </c>
      <c r="E19" s="8">
        <v>16</v>
      </c>
      <c r="F19" s="8">
        <v>25</v>
      </c>
      <c r="G19" s="8">
        <v>11</v>
      </c>
      <c r="H19" s="10">
        <v>11</v>
      </c>
      <c r="I19" s="9">
        <v>-0.71539676376724015</v>
      </c>
      <c r="J19" s="9">
        <v>-4.43808608325243</v>
      </c>
      <c r="K19" s="18">
        <f>INDEX(Sharing!$G$8:$G$21, MATCH('Relevant Nodes'!G19, Sharing!$B$8:$B$21, 0))</f>
        <v>1</v>
      </c>
      <c r="L19" s="19">
        <f t="shared" si="0"/>
        <v>-0.71539676376724015</v>
      </c>
      <c r="M19" s="21">
        <f t="shared" si="1"/>
        <v>0</v>
      </c>
      <c r="N19" s="19">
        <f t="shared" si="9"/>
        <v>-0.25515340976522388</v>
      </c>
      <c r="O19" s="20">
        <f t="shared" si="2"/>
        <v>-4.8025592724889261</v>
      </c>
      <c r="P19" s="14">
        <f>INDEX(Sharing!$O$8:$O$34, MATCH('Relevant Nodes'!F19, Sharing!$J$8:$J$34, 0))</f>
        <v>1</v>
      </c>
      <c r="Q19">
        <f t="shared" si="3"/>
        <v>-0.71539676376724015</v>
      </c>
      <c r="R19" s="16">
        <f t="shared" si="4"/>
        <v>0</v>
      </c>
      <c r="S19" s="19">
        <f t="shared" si="10"/>
        <v>-0.25515340976522388</v>
      </c>
      <c r="T19" s="20">
        <f t="shared" si="5"/>
        <v>-4.8025592724889261</v>
      </c>
      <c r="U19" s="25">
        <f>INDEX(Sharing!$T$8:$T$28, MATCH('Relevant Nodes'!D19, Sharing!$R$8:$R$28, 0))</f>
        <v>0.51604366901891952</v>
      </c>
      <c r="V19" s="19">
        <f t="shared" si="6"/>
        <v>-0.36917597077870784</v>
      </c>
      <c r="W19" s="16">
        <f t="shared" si="7"/>
        <v>-0.34622079298853231</v>
      </c>
      <c r="X19" s="19">
        <f t="shared" si="11"/>
        <v>-0.47789109472646624</v>
      </c>
      <c r="Y19" s="20">
        <f t="shared" si="8"/>
        <v>-4.8025592724889261</v>
      </c>
    </row>
    <row r="20" spans="1:25" x14ac:dyDescent="0.35">
      <c r="A20" s="8" t="s">
        <v>33</v>
      </c>
      <c r="B20" s="9">
        <v>24.95</v>
      </c>
      <c r="C20" s="9">
        <v>34.25885336932874</v>
      </c>
      <c r="D20" s="8">
        <v>21</v>
      </c>
      <c r="E20" s="8">
        <v>10</v>
      </c>
      <c r="F20" s="8">
        <v>18</v>
      </c>
      <c r="G20" s="8">
        <v>9</v>
      </c>
      <c r="H20" s="10">
        <v>9</v>
      </c>
      <c r="I20" s="9">
        <v>1.9914259644912786</v>
      </c>
      <c r="J20" s="9">
        <v>-2.6970326122764394</v>
      </c>
      <c r="K20" s="18">
        <f>INDEX(Sharing!$G$8:$G$21, MATCH('Relevant Nodes'!G20, Sharing!$B$8:$B$21, 0))</f>
        <v>1</v>
      </c>
      <c r="L20" s="19">
        <f t="shared" si="0"/>
        <v>1.9914259644912786</v>
      </c>
      <c r="M20" s="21">
        <f t="shared" si="1"/>
        <v>0</v>
      </c>
      <c r="N20" s="19">
        <f t="shared" si="9"/>
        <v>0.71026198449545941</v>
      </c>
      <c r="O20" s="20">
        <f t="shared" si="2"/>
        <v>-1.6824608261470677</v>
      </c>
      <c r="P20" s="14">
        <f>INDEX(Sharing!$O$8:$O$34, MATCH('Relevant Nodes'!F20, Sharing!$J$8:$J$34, 0))</f>
        <v>1</v>
      </c>
      <c r="Q20">
        <f t="shared" si="3"/>
        <v>1.9914259644912786</v>
      </c>
      <c r="R20" s="16">
        <f t="shared" si="4"/>
        <v>0</v>
      </c>
      <c r="S20" s="19">
        <f t="shared" si="10"/>
        <v>0.71026198449545941</v>
      </c>
      <c r="T20" s="20">
        <f t="shared" si="5"/>
        <v>-1.6824608261470677</v>
      </c>
      <c r="U20" s="25">
        <f>INDEX(Sharing!$T$8:$T$28, MATCH('Relevant Nodes'!D20, Sharing!$R$8:$R$28, 0))</f>
        <v>0.56272841873694912</v>
      </c>
      <c r="V20" s="19">
        <f t="shared" si="6"/>
        <v>1.1206319840298811</v>
      </c>
      <c r="W20" s="16">
        <f t="shared" si="7"/>
        <v>0.87079398046139755</v>
      </c>
      <c r="X20" s="19">
        <f t="shared" si="11"/>
        <v>1.2704785838854948</v>
      </c>
      <c r="Y20" s="20">
        <f t="shared" si="8"/>
        <v>-1.6824608261470679</v>
      </c>
    </row>
    <row r="21" spans="1:25" x14ac:dyDescent="0.35">
      <c r="A21" s="8" t="s">
        <v>34</v>
      </c>
      <c r="B21" s="9">
        <v>525.38</v>
      </c>
      <c r="C21" s="9">
        <v>239.53735351821237</v>
      </c>
      <c r="D21" s="8">
        <v>21</v>
      </c>
      <c r="E21" s="8">
        <v>10</v>
      </c>
      <c r="F21" s="8">
        <v>18</v>
      </c>
      <c r="G21" s="8">
        <v>9</v>
      </c>
      <c r="H21" s="10">
        <v>9</v>
      </c>
      <c r="I21" s="9">
        <v>2.3836749079105655</v>
      </c>
      <c r="J21" s="9">
        <v>-1.8738426127998662</v>
      </c>
      <c r="K21" s="18">
        <f>INDEX(Sharing!$G$8:$G$21, MATCH('Relevant Nodes'!G21, Sharing!$B$8:$B$21, 0))</f>
        <v>1</v>
      </c>
      <c r="L21" s="19">
        <f t="shared" si="0"/>
        <v>2.3836749079105655</v>
      </c>
      <c r="M21" s="21">
        <f t="shared" si="1"/>
        <v>0</v>
      </c>
      <c r="N21" s="19">
        <f t="shared" si="9"/>
        <v>0.85016149265538221</v>
      </c>
      <c r="O21" s="20">
        <f t="shared" si="2"/>
        <v>-0.65943175746667038</v>
      </c>
      <c r="P21" s="14">
        <f>INDEX(Sharing!$O$8:$O$34, MATCH('Relevant Nodes'!F21, Sharing!$J$8:$J$34, 0))</f>
        <v>1</v>
      </c>
      <c r="Q21">
        <f t="shared" si="3"/>
        <v>2.3836749079105655</v>
      </c>
      <c r="R21" s="16">
        <f t="shared" si="4"/>
        <v>0</v>
      </c>
      <c r="S21" s="19">
        <f t="shared" si="10"/>
        <v>0.85016149265538221</v>
      </c>
      <c r="T21" s="20">
        <f t="shared" si="5"/>
        <v>-0.65943175746667038</v>
      </c>
      <c r="U21" s="25">
        <f>INDEX(Sharing!$T$8:$T$28, MATCH('Relevant Nodes'!D21, Sharing!$R$8:$R$28, 0))</f>
        <v>0.56272841873694912</v>
      </c>
      <c r="V21" s="19">
        <f t="shared" si="6"/>
        <v>1.3413616117114553</v>
      </c>
      <c r="W21" s="16">
        <f t="shared" si="7"/>
        <v>1.0423132961991102</v>
      </c>
      <c r="X21" s="19">
        <f t="shared" si="11"/>
        <v>1.5207233286321178</v>
      </c>
      <c r="Y21" s="20">
        <f t="shared" si="8"/>
        <v>-0.65943175746667049</v>
      </c>
    </row>
    <row r="22" spans="1:25" x14ac:dyDescent="0.35">
      <c r="A22" s="8" t="s">
        <v>35</v>
      </c>
      <c r="B22" s="9">
        <v>68.742823673211589</v>
      </c>
      <c r="C22" s="9">
        <v>142.45915980231891</v>
      </c>
      <c r="D22" s="8">
        <v>21</v>
      </c>
      <c r="E22" s="8">
        <v>14</v>
      </c>
      <c r="F22" s="8">
        <v>24</v>
      </c>
      <c r="G22" s="8">
        <v>12</v>
      </c>
      <c r="H22" s="10">
        <v>12</v>
      </c>
      <c r="I22" s="9">
        <v>0.52813930046538748</v>
      </c>
      <c r="J22" s="9">
        <v>-1.8039035748584418</v>
      </c>
      <c r="K22" s="18">
        <f>INDEX(Sharing!$G$8:$G$21, MATCH('Relevant Nodes'!G22, Sharing!$B$8:$B$21, 0))</f>
        <v>0.23671511404263634</v>
      </c>
      <c r="L22" s="19">
        <f t="shared" si="0"/>
        <v>0.12501855474006238</v>
      </c>
      <c r="M22" s="21">
        <f t="shared" si="1"/>
        <v>0.40312074572532508</v>
      </c>
      <c r="N22" s="19">
        <f t="shared" si="9"/>
        <v>0.44770986345891572</v>
      </c>
      <c r="O22" s="20">
        <f t="shared" si="2"/>
        <v>-1.5348324454503408</v>
      </c>
      <c r="P22" s="14">
        <f>INDEX(Sharing!$O$8:$O$34, MATCH('Relevant Nodes'!F22, Sharing!$J$8:$J$34, 0))</f>
        <v>1</v>
      </c>
      <c r="Q22">
        <f t="shared" si="3"/>
        <v>0.52813930046538748</v>
      </c>
      <c r="R22" s="16">
        <f t="shared" si="4"/>
        <v>0</v>
      </c>
      <c r="S22" s="19">
        <f t="shared" si="10"/>
        <v>0.18836616290398508</v>
      </c>
      <c r="T22" s="20">
        <f t="shared" si="5"/>
        <v>-1.5348324454503408</v>
      </c>
      <c r="U22" s="25">
        <f>INDEX(Sharing!$T$8:$T$28, MATCH('Relevant Nodes'!D22, Sharing!$R$8:$R$28, 0))</f>
        <v>0.56272841873694912</v>
      </c>
      <c r="V22" s="19">
        <f t="shared" si="6"/>
        <v>0.29719899342372597</v>
      </c>
      <c r="W22" s="16">
        <f t="shared" si="7"/>
        <v>0.23094030704166152</v>
      </c>
      <c r="X22" s="19">
        <f t="shared" si="11"/>
        <v>0.33693930003616762</v>
      </c>
      <c r="Y22" s="20">
        <f t="shared" si="8"/>
        <v>-1.5348324454503408</v>
      </c>
    </row>
    <row r="23" spans="1:25" x14ac:dyDescent="0.35">
      <c r="A23" s="8" t="s">
        <v>36</v>
      </c>
      <c r="B23" s="9">
        <v>68.742823673211589</v>
      </c>
      <c r="C23" s="9">
        <v>142.45915980231891</v>
      </c>
      <c r="D23" s="8">
        <v>21</v>
      </c>
      <c r="E23" s="8">
        <v>14</v>
      </c>
      <c r="F23" s="8">
        <v>24</v>
      </c>
      <c r="G23" s="8">
        <v>12</v>
      </c>
      <c r="H23" s="10">
        <v>12</v>
      </c>
      <c r="I23" s="9">
        <v>0.52813930046538748</v>
      </c>
      <c r="J23" s="9">
        <v>-1.7970814859410269</v>
      </c>
      <c r="K23" s="18">
        <f>INDEX(Sharing!$G$8:$G$21, MATCH('Relevant Nodes'!G23, Sharing!$B$8:$B$21, 0))</f>
        <v>0.23671511404263634</v>
      </c>
      <c r="L23" s="19">
        <f t="shared" si="0"/>
        <v>0.12501855474006238</v>
      </c>
      <c r="M23" s="21">
        <f t="shared" si="1"/>
        <v>0.40312074572532508</v>
      </c>
      <c r="N23" s="19">
        <f t="shared" si="9"/>
        <v>0.44770986345891572</v>
      </c>
      <c r="O23" s="20">
        <f t="shared" si="2"/>
        <v>-1.5280103565329259</v>
      </c>
      <c r="P23" s="14">
        <f>INDEX(Sharing!$O$8:$O$34, MATCH('Relevant Nodes'!F23, Sharing!$J$8:$J$34, 0))</f>
        <v>1</v>
      </c>
      <c r="Q23">
        <f t="shared" si="3"/>
        <v>0.52813930046538748</v>
      </c>
      <c r="R23" s="16">
        <f t="shared" si="4"/>
        <v>0</v>
      </c>
      <c r="S23" s="19">
        <f t="shared" si="10"/>
        <v>0.18836616290398508</v>
      </c>
      <c r="T23" s="20">
        <f t="shared" si="5"/>
        <v>-1.5280103565329259</v>
      </c>
      <c r="U23" s="25">
        <f>INDEX(Sharing!$T$8:$T$28, MATCH('Relevant Nodes'!D23, Sharing!$R$8:$R$28, 0))</f>
        <v>0.56272841873694912</v>
      </c>
      <c r="V23" s="19">
        <f t="shared" si="6"/>
        <v>0.29719899342372597</v>
      </c>
      <c r="W23" s="16">
        <f t="shared" si="7"/>
        <v>0.23094030704166152</v>
      </c>
      <c r="X23" s="19">
        <f t="shared" si="11"/>
        <v>0.33693930003616762</v>
      </c>
      <c r="Y23" s="20">
        <f t="shared" si="8"/>
        <v>-1.5280103565329259</v>
      </c>
    </row>
    <row r="24" spans="1:25" x14ac:dyDescent="0.35">
      <c r="A24" s="8" t="s">
        <v>37</v>
      </c>
      <c r="B24" s="9">
        <v>24.95</v>
      </c>
      <c r="C24" s="9">
        <v>34.25885336932874</v>
      </c>
      <c r="D24" s="8">
        <v>17</v>
      </c>
      <c r="E24" s="8">
        <v>10</v>
      </c>
      <c r="F24" s="8">
        <v>18</v>
      </c>
      <c r="G24" s="8">
        <v>9</v>
      </c>
      <c r="H24" s="10">
        <v>9</v>
      </c>
      <c r="I24" s="9">
        <v>0.66284563568075572</v>
      </c>
      <c r="J24" s="9">
        <v>0.56839053383431026</v>
      </c>
      <c r="K24" s="18">
        <f>INDEX(Sharing!$G$8:$G$21, MATCH('Relevant Nodes'!G24, Sharing!$B$8:$B$21, 0))</f>
        <v>1</v>
      </c>
      <c r="L24" s="19">
        <f t="shared" si="0"/>
        <v>0.66284563568075572</v>
      </c>
      <c r="M24" s="21">
        <f t="shared" si="1"/>
        <v>0</v>
      </c>
      <c r="N24" s="19">
        <f t="shared" si="9"/>
        <v>0.23641052442189833</v>
      </c>
      <c r="O24" s="20">
        <f t="shared" si="2"/>
        <v>0.9060904998445849</v>
      </c>
      <c r="P24" s="14">
        <f>INDEX(Sharing!$O$8:$O$34, MATCH('Relevant Nodes'!F24, Sharing!$J$8:$J$34, 0))</f>
        <v>1</v>
      </c>
      <c r="Q24">
        <f t="shared" si="3"/>
        <v>0.66284563568075572</v>
      </c>
      <c r="R24" s="16">
        <f t="shared" si="4"/>
        <v>0</v>
      </c>
      <c r="S24" s="19">
        <f t="shared" si="10"/>
        <v>0.23641052442189833</v>
      </c>
      <c r="T24" s="20">
        <f t="shared" si="5"/>
        <v>0.9060904998445849</v>
      </c>
      <c r="U24" s="25">
        <f>INDEX(Sharing!$T$8:$T$28, MATCH('Relevant Nodes'!D24, Sharing!$R$8:$R$28, 0))</f>
        <v>1</v>
      </c>
      <c r="V24" s="19">
        <f t="shared" si="6"/>
        <v>0.66284563568075572</v>
      </c>
      <c r="W24" s="16">
        <f t="shared" si="7"/>
        <v>0</v>
      </c>
      <c r="X24" s="19">
        <f t="shared" si="11"/>
        <v>0.23641052442189833</v>
      </c>
      <c r="Y24" s="20">
        <f t="shared" si="8"/>
        <v>0.9060904998445849</v>
      </c>
    </row>
    <row r="25" spans="1:25" x14ac:dyDescent="0.35">
      <c r="A25" s="8" t="s">
        <v>38</v>
      </c>
      <c r="B25" s="9">
        <v>25</v>
      </c>
      <c r="C25" s="9">
        <v>0</v>
      </c>
      <c r="D25" s="8">
        <v>20</v>
      </c>
      <c r="E25" s="8">
        <v>8</v>
      </c>
      <c r="F25" s="8">
        <v>18</v>
      </c>
      <c r="G25" s="8">
        <v>8</v>
      </c>
      <c r="H25" s="10">
        <v>8</v>
      </c>
      <c r="I25" s="9">
        <v>-1.5681758438707238</v>
      </c>
      <c r="J25" s="9">
        <v>2.3833299938140233</v>
      </c>
      <c r="K25" s="18">
        <f>INDEX(Sharing!$G$8:$G$21, MATCH('Relevant Nodes'!G25, Sharing!$B$8:$B$21, 0))</f>
        <v>1</v>
      </c>
      <c r="L25" s="19">
        <f t="shared" si="0"/>
        <v>-1.5681758438707238</v>
      </c>
      <c r="M25" s="21">
        <f t="shared" si="1"/>
        <v>0</v>
      </c>
      <c r="N25" s="19">
        <f t="shared" si="9"/>
        <v>-0.55930559647493228</v>
      </c>
      <c r="O25" s="20">
        <f t="shared" si="2"/>
        <v>1.5843914466372055</v>
      </c>
      <c r="P25" s="14">
        <f>INDEX(Sharing!$O$8:$O$34, MATCH('Relevant Nodes'!F25, Sharing!$J$8:$J$34, 0))</f>
        <v>1</v>
      </c>
      <c r="Q25">
        <f t="shared" si="3"/>
        <v>-1.5681758438707238</v>
      </c>
      <c r="R25" s="16">
        <f t="shared" si="4"/>
        <v>0</v>
      </c>
      <c r="S25" s="19">
        <f t="shared" si="10"/>
        <v>-0.55930559647493228</v>
      </c>
      <c r="T25" s="20">
        <f t="shared" si="5"/>
        <v>1.5843914466372055</v>
      </c>
      <c r="U25" s="25">
        <f>INDEX(Sharing!$T$8:$T$28, MATCH('Relevant Nodes'!D25, Sharing!$R$8:$R$28, 0))</f>
        <v>0.51604366901891952</v>
      </c>
      <c r="V25" s="19">
        <f t="shared" si="6"/>
        <v>-0.80924721613788864</v>
      </c>
      <c r="W25" s="16">
        <f t="shared" si="7"/>
        <v>-0.7589286277328352</v>
      </c>
      <c r="X25" s="19">
        <f t="shared" si="11"/>
        <v>-1.0475547398405745</v>
      </c>
      <c r="Y25" s="20">
        <f t="shared" si="8"/>
        <v>1.5843914466372058</v>
      </c>
    </row>
    <row r="26" spans="1:25" x14ac:dyDescent="0.35">
      <c r="A26" s="8" t="s">
        <v>39</v>
      </c>
      <c r="B26" s="9">
        <v>210</v>
      </c>
      <c r="C26" s="9">
        <v>0</v>
      </c>
      <c r="D26" s="8">
        <v>21</v>
      </c>
      <c r="E26" s="8">
        <v>15</v>
      </c>
      <c r="F26" s="8">
        <v>24</v>
      </c>
      <c r="G26" s="8">
        <v>11</v>
      </c>
      <c r="H26" s="10">
        <v>11</v>
      </c>
      <c r="I26" s="9">
        <v>3.6685623173769222</v>
      </c>
      <c r="J26" s="9">
        <v>-4.8373225278318106</v>
      </c>
      <c r="K26" s="18">
        <f>INDEX(Sharing!$G$8:$G$21, MATCH('Relevant Nodes'!G26, Sharing!$B$8:$B$21, 0))</f>
        <v>1</v>
      </c>
      <c r="L26" s="19">
        <f t="shared" si="0"/>
        <v>3.6685623173769222</v>
      </c>
      <c r="M26" s="21">
        <f t="shared" si="1"/>
        <v>0</v>
      </c>
      <c r="N26" s="19">
        <f t="shared" si="9"/>
        <v>1.308429436115653</v>
      </c>
      <c r="O26" s="20">
        <f t="shared" si="2"/>
        <v>-2.9683000839977902</v>
      </c>
      <c r="P26" s="14">
        <f>INDEX(Sharing!$O$8:$O$34, MATCH('Relevant Nodes'!F26, Sharing!$J$8:$J$34, 0))</f>
        <v>1</v>
      </c>
      <c r="Q26">
        <f t="shared" si="3"/>
        <v>3.6685623173769222</v>
      </c>
      <c r="R26" s="16">
        <f t="shared" si="4"/>
        <v>0</v>
      </c>
      <c r="S26" s="19">
        <f t="shared" si="10"/>
        <v>1.308429436115653</v>
      </c>
      <c r="T26" s="20">
        <f t="shared" si="5"/>
        <v>-2.9683000839977902</v>
      </c>
      <c r="U26" s="25">
        <f>INDEX(Sharing!$T$8:$T$28, MATCH('Relevant Nodes'!D26, Sharing!$R$8:$R$28, 0))</f>
        <v>0.56272841873694912</v>
      </c>
      <c r="V26" s="19">
        <f t="shared" si="6"/>
        <v>2.0644042718954729</v>
      </c>
      <c r="W26" s="16">
        <f t="shared" si="7"/>
        <v>1.6041580454814492</v>
      </c>
      <c r="X26" s="19">
        <f t="shared" si="11"/>
        <v>2.3404484730956887</v>
      </c>
      <c r="Y26" s="20">
        <f t="shared" si="8"/>
        <v>-2.9683000839977902</v>
      </c>
    </row>
    <row r="27" spans="1:25" x14ac:dyDescent="0.35">
      <c r="A27" s="8" t="s">
        <v>40</v>
      </c>
      <c r="B27" s="9">
        <v>38.926659188445122</v>
      </c>
      <c r="C27" s="9">
        <v>80.669644707337213</v>
      </c>
      <c r="D27" s="8">
        <v>20</v>
      </c>
      <c r="E27" s="8">
        <v>11</v>
      </c>
      <c r="F27" s="8">
        <v>21</v>
      </c>
      <c r="G27" s="8">
        <v>10</v>
      </c>
      <c r="H27" s="10">
        <v>10</v>
      </c>
      <c r="I27" s="9">
        <v>-5.0307895440079777</v>
      </c>
      <c r="J27" s="9">
        <v>5.2775207582603416</v>
      </c>
      <c r="K27" s="18">
        <f>INDEX(Sharing!$G$8:$G$21, MATCH('Relevant Nodes'!G27, Sharing!$B$8:$B$21, 0))</f>
        <v>8.9477567070123984E-2</v>
      </c>
      <c r="L27" s="19">
        <f t="shared" si="0"/>
        <v>-0.4501428088396523</v>
      </c>
      <c r="M27" s="21">
        <f t="shared" si="1"/>
        <v>-4.5806467351683251</v>
      </c>
      <c r="N27" s="19">
        <f t="shared" si="9"/>
        <v>-4.7411946693690759</v>
      </c>
      <c r="O27" s="20">
        <f t="shared" si="2"/>
        <v>2.7144844092745974</v>
      </c>
      <c r="P27" s="14">
        <f>INDEX(Sharing!$O$8:$O$34, MATCH('Relevant Nodes'!F27, Sharing!$J$8:$J$34, 0))</f>
        <v>1</v>
      </c>
      <c r="Q27">
        <f t="shared" si="3"/>
        <v>-5.0307895440079777</v>
      </c>
      <c r="R27" s="16">
        <f t="shared" si="4"/>
        <v>0</v>
      </c>
      <c r="S27" s="19">
        <f t="shared" si="10"/>
        <v>-1.7942813987658852</v>
      </c>
      <c r="T27" s="20">
        <f t="shared" si="5"/>
        <v>2.7144844092745974</v>
      </c>
      <c r="U27" s="25">
        <f>INDEX(Sharing!$T$8:$T$28, MATCH('Relevant Nodes'!D27, Sharing!$R$8:$R$28, 0))</f>
        <v>0.51604366901891952</v>
      </c>
      <c r="V27" s="19">
        <f t="shared" si="6"/>
        <v>-2.5961070943518938</v>
      </c>
      <c r="W27" s="16">
        <f t="shared" si="7"/>
        <v>-2.4346824496560839</v>
      </c>
      <c r="X27" s="19">
        <f t="shared" si="11"/>
        <v>-3.3606100059276303</v>
      </c>
      <c r="Y27" s="20">
        <f t="shared" si="8"/>
        <v>2.7144844092745974</v>
      </c>
    </row>
    <row r="28" spans="1:25" x14ac:dyDescent="0.35">
      <c r="A28" s="8" t="s">
        <v>41</v>
      </c>
      <c r="B28" s="9">
        <v>997.15192758554008</v>
      </c>
      <c r="C28" s="9">
        <v>2066.4473498265043</v>
      </c>
      <c r="D28" s="8">
        <v>17</v>
      </c>
      <c r="E28" s="8">
        <v>6</v>
      </c>
      <c r="F28" s="8">
        <v>16</v>
      </c>
      <c r="G28" s="8">
        <v>4</v>
      </c>
      <c r="H28" s="10">
        <v>4</v>
      </c>
      <c r="I28" s="9">
        <v>1.6553366977395281</v>
      </c>
      <c r="J28" s="9">
        <v>2.3549617548932034</v>
      </c>
      <c r="K28" s="18">
        <f>INDEX(Sharing!$G$8:$G$21, MATCH('Relevant Nodes'!G28, Sharing!$B$8:$B$21, 0))</f>
        <v>0.7566359530004696</v>
      </c>
      <c r="L28" s="19">
        <f t="shared" si="0"/>
        <v>1.2524872598307981</v>
      </c>
      <c r="M28" s="21">
        <f t="shared" si="1"/>
        <v>0.40284943790872996</v>
      </c>
      <c r="N28" s="19">
        <f t="shared" si="9"/>
        <v>0.8495615439999824</v>
      </c>
      <c r="O28" s="20">
        <f t="shared" si="2"/>
        <v>3.1983061422905603</v>
      </c>
      <c r="P28" s="14">
        <f>INDEX(Sharing!$O$8:$O$34, MATCH('Relevant Nodes'!F28, Sharing!$J$8:$J$34, 0))</f>
        <v>1</v>
      </c>
      <c r="Q28">
        <f t="shared" si="3"/>
        <v>1.6553366977395281</v>
      </c>
      <c r="R28" s="16">
        <f t="shared" si="4"/>
        <v>0</v>
      </c>
      <c r="S28" s="19">
        <f t="shared" si="10"/>
        <v>0.59039238661578008</v>
      </c>
      <c r="T28" s="20">
        <f t="shared" si="5"/>
        <v>3.1983061422905608</v>
      </c>
      <c r="U28" s="25">
        <f>INDEX(Sharing!$T$8:$T$28, MATCH('Relevant Nodes'!D28, Sharing!$R$8:$R$28, 0))</f>
        <v>1</v>
      </c>
      <c r="V28" s="19">
        <f t="shared" si="6"/>
        <v>1.6553366977395281</v>
      </c>
      <c r="W28" s="16">
        <f t="shared" si="7"/>
        <v>0</v>
      </c>
      <c r="X28" s="19">
        <f t="shared" si="11"/>
        <v>0.59039238661578008</v>
      </c>
      <c r="Y28" s="20">
        <f t="shared" si="8"/>
        <v>3.1983061422905608</v>
      </c>
    </row>
    <row r="29" spans="1:25" x14ac:dyDescent="0.35">
      <c r="A29" s="8" t="s">
        <v>42</v>
      </c>
      <c r="B29" s="9">
        <v>50.819999999999993</v>
      </c>
      <c r="C29" s="9">
        <v>0</v>
      </c>
      <c r="D29" s="8">
        <v>2</v>
      </c>
      <c r="E29" s="8">
        <v>1</v>
      </c>
      <c r="F29" s="8">
        <v>1</v>
      </c>
      <c r="G29" s="8">
        <v>1</v>
      </c>
      <c r="H29" s="10">
        <v>1</v>
      </c>
      <c r="I29" s="9">
        <v>48.8105579137696</v>
      </c>
      <c r="J29" s="9">
        <v>3.0848368635447523</v>
      </c>
      <c r="K29" s="18">
        <f>INDEX(Sharing!$G$8:$G$21, MATCH('Relevant Nodes'!G29, Sharing!$B$8:$B$21, 0))</f>
        <v>0.50114892526192667</v>
      </c>
      <c r="L29" s="19">
        <f t="shared" si="0"/>
        <v>24.461358639920665</v>
      </c>
      <c r="M29" s="21">
        <f t="shared" si="1"/>
        <v>24.349199273848935</v>
      </c>
      <c r="N29" s="19">
        <f t="shared" si="9"/>
        <v>33.073587446363035</v>
      </c>
      <c r="O29" s="20">
        <f t="shared" si="2"/>
        <v>27.952351803872951</v>
      </c>
      <c r="P29" s="14">
        <f>INDEX(Sharing!$O$8:$O$34, MATCH('Relevant Nodes'!F29, Sharing!$J$8:$J$34, 0))</f>
        <v>0.51646109579767174</v>
      </c>
      <c r="Q29">
        <f t="shared" si="3"/>
        <v>25.208754226641165</v>
      </c>
      <c r="R29" s="16">
        <f t="shared" si="4"/>
        <v>23.601803687128434</v>
      </c>
      <c r="S29" s="19">
        <f t="shared" si="10"/>
        <v>32.592757969602275</v>
      </c>
      <c r="T29" s="20">
        <f t="shared" si="5"/>
        <v>27.952351803872951</v>
      </c>
      <c r="U29" s="25">
        <f>INDEX(Sharing!$T$8:$T$28, MATCH('Relevant Nodes'!D29, Sharing!$R$8:$R$28, 0))</f>
        <v>0.51646109579767174</v>
      </c>
      <c r="V29" s="19">
        <f t="shared" si="6"/>
        <v>25.208754226641165</v>
      </c>
      <c r="W29" s="16">
        <f t="shared" si="7"/>
        <v>23.601803687128434</v>
      </c>
      <c r="X29" s="19">
        <f t="shared" si="11"/>
        <v>32.592757969602275</v>
      </c>
      <c r="Y29" s="20">
        <f t="shared" si="8"/>
        <v>27.952351803872951</v>
      </c>
    </row>
    <row r="30" spans="1:25" x14ac:dyDescent="0.35">
      <c r="A30" s="8" t="s">
        <v>43</v>
      </c>
      <c r="B30" s="9">
        <v>441</v>
      </c>
      <c r="C30" s="9">
        <v>0</v>
      </c>
      <c r="D30" s="8">
        <v>21</v>
      </c>
      <c r="E30" s="8">
        <v>15</v>
      </c>
      <c r="F30" s="8">
        <v>24</v>
      </c>
      <c r="G30" s="8">
        <v>11</v>
      </c>
      <c r="H30" s="10">
        <v>11</v>
      </c>
      <c r="I30" s="9">
        <v>3.4359671833119076</v>
      </c>
      <c r="J30" s="9">
        <v>-4.8795060012213201</v>
      </c>
      <c r="K30" s="18">
        <f>INDEX(Sharing!$G$8:$G$21, MATCH('Relevant Nodes'!G30, Sharing!$B$8:$B$21, 0))</f>
        <v>1</v>
      </c>
      <c r="L30" s="19">
        <f t="shared" si="0"/>
        <v>3.4359671833119076</v>
      </c>
      <c r="M30" s="21">
        <f t="shared" si="1"/>
        <v>0</v>
      </c>
      <c r="N30" s="19">
        <f t="shared" si="9"/>
        <v>1.2254720556000249</v>
      </c>
      <c r="O30" s="20">
        <f t="shared" si="2"/>
        <v>-3.1289838003394026</v>
      </c>
      <c r="P30" s="14">
        <f>INDEX(Sharing!$O$8:$O$34, MATCH('Relevant Nodes'!F30, Sharing!$J$8:$J$34, 0))</f>
        <v>1</v>
      </c>
      <c r="Q30">
        <f t="shared" si="3"/>
        <v>3.4359671833119076</v>
      </c>
      <c r="R30" s="16">
        <f t="shared" si="4"/>
        <v>0</v>
      </c>
      <c r="S30" s="19">
        <f t="shared" si="10"/>
        <v>1.2254720556000249</v>
      </c>
      <c r="T30" s="20">
        <f t="shared" si="5"/>
        <v>-3.1289838003394026</v>
      </c>
      <c r="U30" s="25">
        <f>INDEX(Sharing!$T$8:$T$28, MATCH('Relevant Nodes'!D30, Sharing!$R$8:$R$28, 0))</f>
        <v>0.56272841873694912</v>
      </c>
      <c r="V30" s="19">
        <f t="shared" si="6"/>
        <v>1.9335163798971589</v>
      </c>
      <c r="W30" s="16">
        <f t="shared" si="7"/>
        <v>1.5024508034147488</v>
      </c>
      <c r="X30" s="19">
        <f t="shared" si="11"/>
        <v>2.1920587554688695</v>
      </c>
      <c r="Y30" s="20">
        <f t="shared" si="8"/>
        <v>-3.1289838003394022</v>
      </c>
    </row>
    <row r="31" spans="1:25" x14ac:dyDescent="0.35">
      <c r="A31" s="8" t="s">
        <v>44</v>
      </c>
      <c r="B31" s="9">
        <v>10.137495924820602</v>
      </c>
      <c r="C31" s="9">
        <v>21.008435132293776</v>
      </c>
      <c r="D31" s="8">
        <v>3</v>
      </c>
      <c r="E31" s="8">
        <v>1</v>
      </c>
      <c r="F31" s="8">
        <v>5</v>
      </c>
      <c r="G31" s="8">
        <v>1</v>
      </c>
      <c r="H31" s="10">
        <v>1</v>
      </c>
      <c r="I31" s="9">
        <v>29.760464527248121</v>
      </c>
      <c r="J31" s="9">
        <v>4.489685459518749</v>
      </c>
      <c r="K31" s="18">
        <f>INDEX(Sharing!$G$8:$G$21, MATCH('Relevant Nodes'!G31, Sharing!$B$8:$B$21, 0))</f>
        <v>0.50114892526192667</v>
      </c>
      <c r="L31" s="19">
        <f t="shared" si="0"/>
        <v>14.914424813126089</v>
      </c>
      <c r="M31" s="21">
        <f t="shared" si="1"/>
        <v>14.846039714122032</v>
      </c>
      <c r="N31" s="19">
        <f t="shared" si="9"/>
        <v>20.165418467971584</v>
      </c>
      <c r="O31" s="20">
        <f t="shared" si="2"/>
        <v>19.651749322215849</v>
      </c>
      <c r="P31" s="14">
        <f>INDEX(Sharing!$O$8:$O$34, MATCH('Relevant Nodes'!F31, Sharing!$J$8:$J$34, 0))</f>
        <v>0.47179224098430234</v>
      </c>
      <c r="Q31">
        <f t="shared" si="3"/>
        <v>14.040756252044227</v>
      </c>
      <c r="R31" s="16">
        <f t="shared" si="4"/>
        <v>15.719708275203894</v>
      </c>
      <c r="S31" s="19">
        <f t="shared" si="10"/>
        <v>20.727484400057989</v>
      </c>
      <c r="T31" s="20">
        <f t="shared" si="5"/>
        <v>19.651749322215849</v>
      </c>
      <c r="U31" s="25">
        <f>INDEX(Sharing!$T$8:$T$28, MATCH('Relevant Nodes'!D31, Sharing!$R$8:$R$28, 0))</f>
        <v>0.47288879271661449</v>
      </c>
      <c r="V31" s="19">
        <f t="shared" si="6"/>
        <v>14.073390140975995</v>
      </c>
      <c r="W31" s="16">
        <f t="shared" si="7"/>
        <v>15.687074386272126</v>
      </c>
      <c r="X31" s="19">
        <f t="shared" si="11"/>
        <v>20.706489713952624</v>
      </c>
      <c r="Y31" s="20">
        <f t="shared" si="8"/>
        <v>19.651749322215849</v>
      </c>
    </row>
    <row r="32" spans="1:25" x14ac:dyDescent="0.35">
      <c r="A32" s="8" t="s">
        <v>45</v>
      </c>
      <c r="B32" s="9">
        <v>10.137495924820602</v>
      </c>
      <c r="C32" s="9">
        <v>21.008435132293776</v>
      </c>
      <c r="D32" s="8">
        <v>3</v>
      </c>
      <c r="E32" s="8">
        <v>1</v>
      </c>
      <c r="F32" s="8">
        <v>5</v>
      </c>
      <c r="G32" s="8">
        <v>1</v>
      </c>
      <c r="H32" s="10">
        <v>1</v>
      </c>
      <c r="I32" s="9">
        <v>29.760464527248121</v>
      </c>
      <c r="J32" s="9">
        <v>4.489685459518749</v>
      </c>
      <c r="K32" s="18">
        <f>INDEX(Sharing!$G$8:$G$21, MATCH('Relevant Nodes'!G32, Sharing!$B$8:$B$21, 0))</f>
        <v>0.50114892526192667</v>
      </c>
      <c r="L32" s="19">
        <f t="shared" si="0"/>
        <v>14.914424813126089</v>
      </c>
      <c r="M32" s="21">
        <f t="shared" si="1"/>
        <v>14.846039714122032</v>
      </c>
      <c r="N32" s="19">
        <f t="shared" si="9"/>
        <v>20.165418467971584</v>
      </c>
      <c r="O32" s="20">
        <f t="shared" si="2"/>
        <v>19.651749322215849</v>
      </c>
      <c r="P32" s="14">
        <f>INDEX(Sharing!$O$8:$O$34, MATCH('Relevant Nodes'!F32, Sharing!$J$8:$J$34, 0))</f>
        <v>0.47179224098430234</v>
      </c>
      <c r="Q32">
        <f t="shared" si="3"/>
        <v>14.040756252044227</v>
      </c>
      <c r="R32" s="16">
        <f t="shared" si="4"/>
        <v>15.719708275203894</v>
      </c>
      <c r="S32" s="19">
        <f t="shared" si="10"/>
        <v>20.727484400057989</v>
      </c>
      <c r="T32" s="20">
        <f t="shared" si="5"/>
        <v>19.651749322215849</v>
      </c>
      <c r="U32" s="25">
        <f>INDEX(Sharing!$T$8:$T$28, MATCH('Relevant Nodes'!D32, Sharing!$R$8:$R$28, 0))</f>
        <v>0.47288879271661449</v>
      </c>
      <c r="V32" s="19">
        <f t="shared" si="6"/>
        <v>14.073390140975995</v>
      </c>
      <c r="W32" s="16">
        <f t="shared" si="7"/>
        <v>15.687074386272126</v>
      </c>
      <c r="X32" s="19">
        <f t="shared" si="11"/>
        <v>20.706489713952624</v>
      </c>
      <c r="Y32" s="20">
        <f t="shared" si="8"/>
        <v>19.651749322215849</v>
      </c>
    </row>
    <row r="33" spans="1:25" x14ac:dyDescent="0.35">
      <c r="A33" s="8" t="s">
        <v>46</v>
      </c>
      <c r="B33" s="9">
        <v>262.14999999999998</v>
      </c>
      <c r="C33" s="9">
        <v>0</v>
      </c>
      <c r="D33" s="8">
        <v>13</v>
      </c>
      <c r="E33" s="8">
        <v>2</v>
      </c>
      <c r="F33" s="8">
        <v>11</v>
      </c>
      <c r="G33" s="8">
        <v>2</v>
      </c>
      <c r="H33" s="10">
        <v>2</v>
      </c>
      <c r="I33" s="9">
        <v>17.404300520591672</v>
      </c>
      <c r="J33" s="9">
        <v>2.95073125436386</v>
      </c>
      <c r="K33" s="18">
        <f>INDEX(Sharing!$G$8:$G$21, MATCH('Relevant Nodes'!G33, Sharing!$B$8:$B$21, 0))</f>
        <v>0.52716003555131441</v>
      </c>
      <c r="L33" s="19">
        <f t="shared" si="0"/>
        <v>9.1748516811808649</v>
      </c>
      <c r="M33" s="21">
        <f t="shared" si="1"/>
        <v>8.2294488394108072</v>
      </c>
      <c r="N33" s="19">
        <f t="shared" si="9"/>
        <v>11.501751440020774</v>
      </c>
      <c r="O33" s="20">
        <f t="shared" si="2"/>
        <v>11.817700240589698</v>
      </c>
      <c r="P33" s="14">
        <f>INDEX(Sharing!$O$8:$O$34, MATCH('Relevant Nodes'!F33, Sharing!$J$8:$J$34, 0))</f>
        <v>0.64362575081817364</v>
      </c>
      <c r="Q33">
        <f t="shared" si="3"/>
        <v>11.201855990030944</v>
      </c>
      <c r="R33" s="16">
        <f t="shared" si="4"/>
        <v>6.2024445305607276</v>
      </c>
      <c r="S33" s="19">
        <f t="shared" si="10"/>
        <v>10.197698487965164</v>
      </c>
      <c r="T33" s="20">
        <f t="shared" si="5"/>
        <v>11.8177002405897</v>
      </c>
      <c r="U33" s="25">
        <f>INDEX(Sharing!$T$8:$T$28, MATCH('Relevant Nodes'!D33, Sharing!$R$8:$R$28, 0))</f>
        <v>0.55294675369731494</v>
      </c>
      <c r="V33" s="19">
        <f t="shared" si="6"/>
        <v>9.6236514732336538</v>
      </c>
      <c r="W33" s="16">
        <f t="shared" si="7"/>
        <v>7.7806490473580183</v>
      </c>
      <c r="X33" s="19">
        <f t="shared" si="11"/>
        <v>11.213020581801533</v>
      </c>
      <c r="Y33" s="20">
        <f t="shared" si="8"/>
        <v>11.817700240589698</v>
      </c>
    </row>
    <row r="34" spans="1:25" x14ac:dyDescent="0.35">
      <c r="A34" s="8" t="s">
        <v>47</v>
      </c>
      <c r="B34" s="9">
        <v>107.94</v>
      </c>
      <c r="C34" s="9">
        <v>0</v>
      </c>
      <c r="D34" s="8">
        <v>13</v>
      </c>
      <c r="E34" s="8">
        <v>2</v>
      </c>
      <c r="F34" s="8">
        <v>11</v>
      </c>
      <c r="G34" s="8">
        <v>2</v>
      </c>
      <c r="H34" s="10">
        <v>2</v>
      </c>
      <c r="I34" s="9">
        <v>17.404300520591672</v>
      </c>
      <c r="J34" s="9">
        <v>2.95073125436386</v>
      </c>
      <c r="K34" s="18">
        <f>INDEX(Sharing!$G$8:$G$21, MATCH('Relevant Nodes'!G34, Sharing!$B$8:$B$21, 0))</f>
        <v>0.52716003555131441</v>
      </c>
      <c r="L34" s="19">
        <f t="shared" si="0"/>
        <v>9.1748516811808649</v>
      </c>
      <c r="M34" s="21">
        <f t="shared" si="1"/>
        <v>8.2294488394108072</v>
      </c>
      <c r="N34" s="19">
        <f t="shared" si="9"/>
        <v>11.501751440020774</v>
      </c>
      <c r="O34" s="20">
        <f t="shared" si="2"/>
        <v>11.817700240589698</v>
      </c>
      <c r="P34" s="14">
        <f>INDEX(Sharing!$O$8:$O$34, MATCH('Relevant Nodes'!F34, Sharing!$J$8:$J$34, 0))</f>
        <v>0.64362575081817364</v>
      </c>
      <c r="Q34">
        <f t="shared" si="3"/>
        <v>11.201855990030944</v>
      </c>
      <c r="R34" s="16">
        <f t="shared" si="4"/>
        <v>6.2024445305607276</v>
      </c>
      <c r="S34" s="19">
        <f t="shared" si="10"/>
        <v>10.197698487965164</v>
      </c>
      <c r="T34" s="20">
        <f t="shared" si="5"/>
        <v>11.8177002405897</v>
      </c>
      <c r="U34" s="25">
        <f>INDEX(Sharing!$T$8:$T$28, MATCH('Relevant Nodes'!D34, Sharing!$R$8:$R$28, 0))</f>
        <v>0.55294675369731494</v>
      </c>
      <c r="V34" s="19">
        <f t="shared" si="6"/>
        <v>9.6236514732336538</v>
      </c>
      <c r="W34" s="16">
        <f t="shared" si="7"/>
        <v>7.7806490473580183</v>
      </c>
      <c r="X34" s="19">
        <f t="shared" si="11"/>
        <v>11.213020581801533</v>
      </c>
      <c r="Y34" s="20">
        <f t="shared" si="8"/>
        <v>11.817700240589698</v>
      </c>
    </row>
    <row r="35" spans="1:25" x14ac:dyDescent="0.35">
      <c r="A35" s="8" t="s">
        <v>48</v>
      </c>
      <c r="B35" s="9">
        <v>31.499999999999996</v>
      </c>
      <c r="C35" s="9">
        <v>0</v>
      </c>
      <c r="D35" s="8">
        <v>12</v>
      </c>
      <c r="E35" s="8">
        <v>2</v>
      </c>
      <c r="F35" s="8">
        <v>11</v>
      </c>
      <c r="G35" s="8">
        <v>2</v>
      </c>
      <c r="H35" s="10">
        <v>2</v>
      </c>
      <c r="I35" s="9">
        <v>18.842753090284234</v>
      </c>
      <c r="J35" s="9">
        <v>2.9893683779019011</v>
      </c>
      <c r="K35" s="18">
        <f>INDEX(Sharing!$G$8:$G$21, MATCH('Relevant Nodes'!G35, Sharing!$B$8:$B$21, 0))</f>
        <v>0.52716003555131441</v>
      </c>
      <c r="L35" s="19">
        <f t="shared" ref="L35:L66" si="12">I35*K35</f>
        <v>9.9331463889588765</v>
      </c>
      <c r="M35" s="21">
        <f t="shared" ref="M35:M66" si="13">I35-L35</f>
        <v>8.909606701325357</v>
      </c>
      <c r="N35" s="19">
        <f t="shared" si="9"/>
        <v>12.45236269241143</v>
      </c>
      <c r="O35" s="20">
        <f t="shared" ref="O35:O66" si="14">$J35+($L35*$AC$4)+($M35*$AC$4)</f>
        <v>12.589185794809008</v>
      </c>
      <c r="P35" s="14">
        <f>INDEX(Sharing!$O$8:$O$34, MATCH('Relevant Nodes'!F35, Sharing!$J$8:$J$34, 0))</f>
        <v>0.64362575081817364</v>
      </c>
      <c r="Q35">
        <f t="shared" ref="Q35:Q66" si="15">I35*P35</f>
        <v>12.127681105215652</v>
      </c>
      <c r="R35" s="16">
        <f t="shared" ref="R35:R66" si="16">I35-Q35</f>
        <v>6.7150719850685814</v>
      </c>
      <c r="S35" s="19">
        <f t="shared" si="10"/>
        <v>11.040530728054796</v>
      </c>
      <c r="T35" s="20">
        <f t="shared" ref="T35:T66" si="17">$J35+($Q35*$AC$4)+($R35*$AC$4)</f>
        <v>12.589185794809008</v>
      </c>
      <c r="U35" s="25">
        <f>INDEX(Sharing!$T$8:$T$28, MATCH('Relevant Nodes'!D35, Sharing!$R$8:$R$28, 0))</f>
        <v>0.55495283901694736</v>
      </c>
      <c r="V35" s="19">
        <f t="shared" ref="V35:V66" si="18">I35*U35</f>
        <v>10.456839322348594</v>
      </c>
      <c r="W35" s="16">
        <f t="shared" ref="W35:W66" si="19">I35-V35</f>
        <v>8.385913767935639</v>
      </c>
      <c r="X35" s="19">
        <f t="shared" si="11"/>
        <v>12.115450080644489</v>
      </c>
      <c r="Y35" s="20">
        <f t="shared" ref="Y35:Y66" si="20">$J35+($V35*$AC$4)+($W35*$AC$4)</f>
        <v>12.589185794809008</v>
      </c>
    </row>
    <row r="36" spans="1:25" x14ac:dyDescent="0.35">
      <c r="A36" s="8" t="s">
        <v>49</v>
      </c>
      <c r="B36" s="9">
        <v>48.3</v>
      </c>
      <c r="C36" s="9">
        <v>0</v>
      </c>
      <c r="D36" s="8">
        <v>6</v>
      </c>
      <c r="E36" s="8">
        <v>1</v>
      </c>
      <c r="F36" s="8">
        <v>1</v>
      </c>
      <c r="G36" s="8">
        <v>1</v>
      </c>
      <c r="H36" s="10">
        <v>1</v>
      </c>
      <c r="I36" s="9">
        <v>37.43538734277206</v>
      </c>
      <c r="J36" s="9">
        <v>2.8700693541318509</v>
      </c>
      <c r="K36" s="18">
        <f>INDEX(Sharing!$G$8:$G$21, MATCH('Relevant Nodes'!G36, Sharing!$B$8:$B$21, 0))</f>
        <v>0.50114892526192667</v>
      </c>
      <c r="L36" s="19">
        <f t="shared" si="12"/>
        <v>18.76070413359415</v>
      </c>
      <c r="M36" s="21">
        <f t="shared" si="13"/>
        <v>18.67468320917791</v>
      </c>
      <c r="N36" s="19">
        <f t="shared" si="9"/>
        <v>25.3658759454656</v>
      </c>
      <c r="O36" s="20">
        <f t="shared" si="14"/>
        <v>21.942276143653931</v>
      </c>
      <c r="P36" s="14">
        <f>INDEX(Sharing!$O$8:$O$34, MATCH('Relevant Nodes'!F36, Sharing!$J$8:$J$34, 0))</f>
        <v>0.51646109579767174</v>
      </c>
      <c r="Q36">
        <f t="shared" si="15"/>
        <v>19.33392116865835</v>
      </c>
      <c r="R36" s="16">
        <f t="shared" si="16"/>
        <v>18.10146617411371</v>
      </c>
      <c r="S36" s="19">
        <f t="shared" si="10"/>
        <v>24.997102498127397</v>
      </c>
      <c r="T36" s="20">
        <f t="shared" si="17"/>
        <v>21.942276143653935</v>
      </c>
      <c r="U36" s="25">
        <f>INDEX(Sharing!$T$8:$T$28, MATCH('Relevant Nodes'!D36, Sharing!$R$8:$R$28, 0))</f>
        <v>0.51646109579767174</v>
      </c>
      <c r="V36" s="19">
        <f t="shared" si="18"/>
        <v>19.33392116865835</v>
      </c>
      <c r="W36" s="16">
        <f t="shared" si="19"/>
        <v>18.10146617411371</v>
      </c>
      <c r="X36" s="19">
        <f t="shared" si="11"/>
        <v>24.997102498127397</v>
      </c>
      <c r="Y36" s="20">
        <f t="shared" si="20"/>
        <v>21.942276143653935</v>
      </c>
    </row>
    <row r="37" spans="1:25" x14ac:dyDescent="0.35">
      <c r="A37" s="8" t="s">
        <v>50</v>
      </c>
      <c r="B37" s="9">
        <v>962.51247948291666</v>
      </c>
      <c r="C37" s="9">
        <v>948.12578162410796</v>
      </c>
      <c r="D37" s="8">
        <v>18</v>
      </c>
      <c r="E37" s="8">
        <v>7</v>
      </c>
      <c r="F37" s="8">
        <v>16</v>
      </c>
      <c r="G37" s="8">
        <v>6</v>
      </c>
      <c r="H37" s="10">
        <v>6</v>
      </c>
      <c r="I37" s="9">
        <v>1.1938859529921646</v>
      </c>
      <c r="J37" s="9">
        <v>2.3482658267130527</v>
      </c>
      <c r="K37" s="18">
        <f>INDEX(Sharing!$G$8:$G$21, MATCH('Relevant Nodes'!G37, Sharing!$B$8:$B$21, 0))</f>
        <v>1</v>
      </c>
      <c r="L37" s="19">
        <f t="shared" si="12"/>
        <v>1.1938859529921646</v>
      </c>
      <c r="M37" s="21">
        <f t="shared" si="13"/>
        <v>0</v>
      </c>
      <c r="N37" s="19">
        <f t="shared" si="9"/>
        <v>0.4258113639941854</v>
      </c>
      <c r="O37" s="20">
        <f t="shared" si="14"/>
        <v>2.9565149031839706</v>
      </c>
      <c r="P37" s="14">
        <f>INDEX(Sharing!$O$8:$O$34, MATCH('Relevant Nodes'!F37, Sharing!$J$8:$J$34, 0))</f>
        <v>1</v>
      </c>
      <c r="Q37">
        <f t="shared" si="15"/>
        <v>1.1938859529921646</v>
      </c>
      <c r="R37" s="16">
        <f t="shared" si="16"/>
        <v>0</v>
      </c>
      <c r="S37" s="19">
        <f t="shared" si="10"/>
        <v>0.4258113639941854</v>
      </c>
      <c r="T37" s="20">
        <f t="shared" si="17"/>
        <v>2.9565149031839706</v>
      </c>
      <c r="U37" s="25">
        <f>INDEX(Sharing!$T$8:$T$28, MATCH('Relevant Nodes'!D37, Sharing!$R$8:$R$28, 0))</f>
        <v>0.96599859177461878</v>
      </c>
      <c r="V37" s="19">
        <f t="shared" si="18"/>
        <v>1.1532921493299297</v>
      </c>
      <c r="W37" s="16">
        <f t="shared" si="19"/>
        <v>4.0593803662234862E-2</v>
      </c>
      <c r="X37" s="19">
        <f t="shared" si="11"/>
        <v>0.45192698164224759</v>
      </c>
      <c r="Y37" s="20">
        <f t="shared" si="20"/>
        <v>2.956514903183971</v>
      </c>
    </row>
    <row r="38" spans="1:25" x14ac:dyDescent="0.35">
      <c r="A38" s="8" t="s">
        <v>51</v>
      </c>
      <c r="B38" s="9">
        <v>81.55</v>
      </c>
      <c r="C38" s="9">
        <v>0</v>
      </c>
      <c r="D38" s="8">
        <v>6</v>
      </c>
      <c r="E38" s="8">
        <v>1</v>
      </c>
      <c r="F38" s="8">
        <v>1</v>
      </c>
      <c r="G38" s="8">
        <v>1</v>
      </c>
      <c r="H38" s="10">
        <v>1</v>
      </c>
      <c r="I38" s="9">
        <v>40.313627274395301</v>
      </c>
      <c r="J38" s="9">
        <v>3.266347669909059</v>
      </c>
      <c r="K38" s="18">
        <f>INDEX(Sharing!$G$8:$G$21, MATCH('Relevant Nodes'!G38, Sharing!$B$8:$B$21, 0))</f>
        <v>0.50114892526192667</v>
      </c>
      <c r="L38" s="19">
        <f t="shared" si="12"/>
        <v>20.2031309819731</v>
      </c>
      <c r="M38" s="21">
        <f t="shared" si="13"/>
        <v>20.110496292422201</v>
      </c>
      <c r="N38" s="19">
        <f t="shared" si="9"/>
        <v>27.316144988452727</v>
      </c>
      <c r="O38" s="20">
        <f t="shared" si="14"/>
        <v>23.804931357395233</v>
      </c>
      <c r="P38" s="14">
        <f>INDEX(Sharing!$O$8:$O$34, MATCH('Relevant Nodes'!F38, Sharing!$J$8:$J$34, 0))</f>
        <v>0.51646109579767174</v>
      </c>
      <c r="Q38">
        <f t="shared" si="15"/>
        <v>20.820420117713105</v>
      </c>
      <c r="R38" s="16">
        <f t="shared" si="16"/>
        <v>19.493207156682196</v>
      </c>
      <c r="S38" s="19">
        <f t="shared" si="10"/>
        <v>26.919018195865753</v>
      </c>
      <c r="T38" s="20">
        <f t="shared" si="17"/>
        <v>23.804931357395233</v>
      </c>
      <c r="U38" s="25">
        <f>INDEX(Sharing!$T$8:$T$28, MATCH('Relevant Nodes'!D38, Sharing!$R$8:$R$28, 0))</f>
        <v>0.51646109579767174</v>
      </c>
      <c r="V38" s="19">
        <f t="shared" si="18"/>
        <v>20.820420117713105</v>
      </c>
      <c r="W38" s="16">
        <f t="shared" si="19"/>
        <v>19.493207156682196</v>
      </c>
      <c r="X38" s="19">
        <f t="shared" si="11"/>
        <v>26.919018195865753</v>
      </c>
      <c r="Y38" s="20">
        <f t="shared" si="20"/>
        <v>23.804931357395233</v>
      </c>
    </row>
    <row r="39" spans="1:25" x14ac:dyDescent="0.35">
      <c r="A39" s="8" t="s">
        <v>52</v>
      </c>
      <c r="B39" s="9">
        <v>628.12719847908033</v>
      </c>
      <c r="C39" s="9">
        <v>1301.6991180009477</v>
      </c>
      <c r="D39" s="8">
        <v>21</v>
      </c>
      <c r="E39" s="8">
        <v>15</v>
      </c>
      <c r="F39" s="8">
        <v>24</v>
      </c>
      <c r="G39" s="8">
        <v>9</v>
      </c>
      <c r="H39" s="10">
        <v>9</v>
      </c>
      <c r="I39" s="9">
        <v>1.8146709164672823</v>
      </c>
      <c r="J39" s="9">
        <v>-3.6424425554037554</v>
      </c>
      <c r="K39" s="18">
        <f>INDEX(Sharing!$G$8:$G$21, MATCH('Relevant Nodes'!G39, Sharing!$B$8:$B$21, 0))</f>
        <v>1</v>
      </c>
      <c r="L39" s="19">
        <f t="shared" si="12"/>
        <v>1.8146709164672823</v>
      </c>
      <c r="M39" s="21">
        <f t="shared" si="13"/>
        <v>0</v>
      </c>
      <c r="N39" s="19">
        <f t="shared" si="9"/>
        <v>0.64722052906722083</v>
      </c>
      <c r="O39" s="20">
        <f t="shared" si="14"/>
        <v>-2.7179221635911692</v>
      </c>
      <c r="P39" s="14">
        <f>INDEX(Sharing!$O$8:$O$34, MATCH('Relevant Nodes'!F39, Sharing!$J$8:$J$34, 0))</f>
        <v>1</v>
      </c>
      <c r="Q39">
        <f t="shared" si="15"/>
        <v>1.8146709164672823</v>
      </c>
      <c r="R39" s="16">
        <f t="shared" si="16"/>
        <v>0</v>
      </c>
      <c r="S39" s="19">
        <f t="shared" si="10"/>
        <v>0.64722052906722083</v>
      </c>
      <c r="T39" s="20">
        <f t="shared" si="17"/>
        <v>-2.7179221635911692</v>
      </c>
      <c r="U39" s="25">
        <f>INDEX(Sharing!$T$8:$T$28, MATCH('Relevant Nodes'!D39, Sharing!$R$8:$R$28, 0))</f>
        <v>0.56272841873694912</v>
      </c>
      <c r="V39" s="19">
        <f t="shared" si="18"/>
        <v>1.021166895351564</v>
      </c>
      <c r="W39" s="16">
        <f t="shared" si="19"/>
        <v>0.79350402111571827</v>
      </c>
      <c r="X39" s="19">
        <f t="shared" si="11"/>
        <v>1.1577134060118071</v>
      </c>
      <c r="Y39" s="20">
        <f t="shared" si="20"/>
        <v>-2.7179221635911692</v>
      </c>
    </row>
    <row r="40" spans="1:25" x14ac:dyDescent="0.35">
      <c r="A40" s="8" t="s">
        <v>53</v>
      </c>
      <c r="B40" s="9">
        <v>147.42436884134534</v>
      </c>
      <c r="C40" s="9">
        <v>305.51482463629839</v>
      </c>
      <c r="D40" s="8">
        <v>17</v>
      </c>
      <c r="E40" s="8">
        <v>9</v>
      </c>
      <c r="F40" s="8">
        <v>16</v>
      </c>
      <c r="G40" s="8">
        <v>7</v>
      </c>
      <c r="H40" s="10">
        <v>7</v>
      </c>
      <c r="I40" s="9">
        <v>0.1323268306791365</v>
      </c>
      <c r="J40" s="9">
        <v>4.3308691578992162</v>
      </c>
      <c r="K40" s="18">
        <f>INDEX(Sharing!$G$8:$G$21, MATCH('Relevant Nodes'!G40, Sharing!$B$8:$B$21, 0))</f>
        <v>1</v>
      </c>
      <c r="L40" s="19">
        <f t="shared" si="12"/>
        <v>0.1323268306791365</v>
      </c>
      <c r="M40" s="21">
        <f t="shared" si="13"/>
        <v>0</v>
      </c>
      <c r="N40" s="19">
        <f t="shared" si="9"/>
        <v>4.7195687430020825E-2</v>
      </c>
      <c r="O40" s="20">
        <f t="shared" si="14"/>
        <v>4.3982857083253162</v>
      </c>
      <c r="P40" s="14">
        <f>INDEX(Sharing!$O$8:$O$34, MATCH('Relevant Nodes'!F40, Sharing!$J$8:$J$34, 0))</f>
        <v>1</v>
      </c>
      <c r="Q40">
        <f t="shared" si="15"/>
        <v>0.1323268306791365</v>
      </c>
      <c r="R40" s="16">
        <f t="shared" si="16"/>
        <v>0</v>
      </c>
      <c r="S40" s="19">
        <f t="shared" si="10"/>
        <v>4.7195687430020825E-2</v>
      </c>
      <c r="T40" s="20">
        <f t="shared" si="17"/>
        <v>4.3982857083253162</v>
      </c>
      <c r="U40" s="25">
        <f>INDEX(Sharing!$T$8:$T$28, MATCH('Relevant Nodes'!D40, Sharing!$R$8:$R$28, 0))</f>
        <v>1</v>
      </c>
      <c r="V40" s="19">
        <f t="shared" si="18"/>
        <v>0.1323268306791365</v>
      </c>
      <c r="W40" s="16">
        <f t="shared" si="19"/>
        <v>0</v>
      </c>
      <c r="X40" s="19">
        <f t="shared" si="11"/>
        <v>4.7195687430020825E-2</v>
      </c>
      <c r="Y40" s="20">
        <f t="shared" si="20"/>
        <v>4.3982857083253162</v>
      </c>
    </row>
    <row r="41" spans="1:25" x14ac:dyDescent="0.35">
      <c r="A41" s="8" t="s">
        <v>54</v>
      </c>
      <c r="B41" s="9">
        <v>24.95</v>
      </c>
      <c r="C41" s="9">
        <v>34.25885336932874</v>
      </c>
      <c r="D41" s="8">
        <v>20</v>
      </c>
      <c r="E41" s="8">
        <v>8</v>
      </c>
      <c r="F41" s="8">
        <v>18</v>
      </c>
      <c r="G41" s="8">
        <v>7</v>
      </c>
      <c r="H41" s="10">
        <v>7</v>
      </c>
      <c r="I41" s="9">
        <v>-4.3074411687376175</v>
      </c>
      <c r="J41" s="9">
        <v>2.2383002349543539</v>
      </c>
      <c r="K41" s="18">
        <f>INDEX(Sharing!$G$8:$G$21, MATCH('Relevant Nodes'!G41, Sharing!$B$8:$B$21, 0))</f>
        <v>1</v>
      </c>
      <c r="L41" s="19">
        <f t="shared" si="12"/>
        <v>-4.3074411687376175</v>
      </c>
      <c r="M41" s="21">
        <f t="shared" si="13"/>
        <v>0</v>
      </c>
      <c r="N41" s="19">
        <f t="shared" si="9"/>
        <v>-1.5362919672419586</v>
      </c>
      <c r="O41" s="20">
        <f t="shared" si="14"/>
        <v>4.3788182717599877E-2</v>
      </c>
      <c r="P41" s="14">
        <f>INDEX(Sharing!$O$8:$O$34, MATCH('Relevant Nodes'!F41, Sharing!$J$8:$J$34, 0))</f>
        <v>1</v>
      </c>
      <c r="Q41">
        <f t="shared" si="15"/>
        <v>-4.3074411687376175</v>
      </c>
      <c r="R41" s="16">
        <f t="shared" si="16"/>
        <v>0</v>
      </c>
      <c r="S41" s="19">
        <f t="shared" si="10"/>
        <v>-1.5362919672419586</v>
      </c>
      <c r="T41" s="20">
        <f t="shared" si="17"/>
        <v>4.3788182717599877E-2</v>
      </c>
      <c r="U41" s="25">
        <f>INDEX(Sharing!$T$8:$T$28, MATCH('Relevant Nodes'!D41, Sharing!$R$8:$R$28, 0))</f>
        <v>0.51604366901891952</v>
      </c>
      <c r="V41" s="19">
        <f t="shared" si="18"/>
        <v>-2.222827744798503</v>
      </c>
      <c r="W41" s="16">
        <f t="shared" si="19"/>
        <v>-2.0846134239391145</v>
      </c>
      <c r="X41" s="19">
        <f t="shared" si="11"/>
        <v>-2.8774071673989488</v>
      </c>
      <c r="Y41" s="20">
        <f t="shared" si="20"/>
        <v>4.3788182717600099E-2</v>
      </c>
    </row>
    <row r="42" spans="1:25" x14ac:dyDescent="0.35">
      <c r="A42" s="8" t="s">
        <v>55</v>
      </c>
      <c r="B42" s="9">
        <v>24.95</v>
      </c>
      <c r="C42" s="9">
        <v>34.25885336932874</v>
      </c>
      <c r="D42" s="8">
        <v>19</v>
      </c>
      <c r="E42" s="8">
        <v>13</v>
      </c>
      <c r="F42" s="8">
        <v>25</v>
      </c>
      <c r="G42" s="8">
        <v>13</v>
      </c>
      <c r="H42" s="10">
        <v>13</v>
      </c>
      <c r="I42" s="9">
        <v>-3.4775421995185463</v>
      </c>
      <c r="J42" s="9">
        <v>0.10216274195422542</v>
      </c>
      <c r="K42" s="18">
        <f>INDEX(Sharing!$G$8:$G$21, MATCH('Relevant Nodes'!G42, Sharing!$B$8:$B$21, 0))</f>
        <v>1</v>
      </c>
      <c r="L42" s="19">
        <f t="shared" si="12"/>
        <v>-3.4775421995185463</v>
      </c>
      <c r="M42" s="21">
        <f t="shared" si="13"/>
        <v>0</v>
      </c>
      <c r="N42" s="19">
        <f t="shared" si="9"/>
        <v>-1.2403002008802846</v>
      </c>
      <c r="O42" s="20">
        <f t="shared" si="14"/>
        <v>-1.6695406824344883</v>
      </c>
      <c r="P42" s="14">
        <f>INDEX(Sharing!$O$8:$O$34, MATCH('Relevant Nodes'!F42, Sharing!$J$8:$J$34, 0))</f>
        <v>1</v>
      </c>
      <c r="Q42">
        <f t="shared" si="15"/>
        <v>-3.4775421995185463</v>
      </c>
      <c r="R42" s="16">
        <f t="shared" si="16"/>
        <v>0</v>
      </c>
      <c r="S42" s="19">
        <f t="shared" si="10"/>
        <v>-1.2403002008802846</v>
      </c>
      <c r="T42" s="20">
        <f t="shared" si="17"/>
        <v>-1.6695406824344883</v>
      </c>
      <c r="U42" s="25">
        <f>INDEX(Sharing!$T$8:$T$28, MATCH('Relevant Nodes'!D42, Sharing!$R$8:$R$28, 0))</f>
        <v>1</v>
      </c>
      <c r="V42" s="19">
        <f t="shared" si="18"/>
        <v>-3.4775421995185463</v>
      </c>
      <c r="W42" s="16">
        <f t="shared" si="19"/>
        <v>0</v>
      </c>
      <c r="X42" s="19">
        <f t="shared" si="11"/>
        <v>-1.2403002008802846</v>
      </c>
      <c r="Y42" s="20">
        <f t="shared" si="20"/>
        <v>-1.6695406824344883</v>
      </c>
    </row>
    <row r="43" spans="1:25" x14ac:dyDescent="0.35">
      <c r="A43" s="8" t="s">
        <v>56</v>
      </c>
      <c r="B43" s="9">
        <v>29.89</v>
      </c>
      <c r="C43" s="9">
        <v>0</v>
      </c>
      <c r="D43" s="8">
        <v>11</v>
      </c>
      <c r="E43" s="8">
        <v>1</v>
      </c>
      <c r="F43" s="8">
        <v>7</v>
      </c>
      <c r="G43" s="8">
        <v>2</v>
      </c>
      <c r="H43" s="10">
        <v>2</v>
      </c>
      <c r="I43" s="9">
        <v>46.347084922746042</v>
      </c>
      <c r="J43" s="9">
        <v>3.7767032901831326</v>
      </c>
      <c r="K43" s="18">
        <f>INDEX(Sharing!$G$8:$G$21, MATCH('Relevant Nodes'!G43, Sharing!$B$8:$B$21, 0))</f>
        <v>0.52716003555131441</v>
      </c>
      <c r="L43" s="19">
        <f t="shared" si="12"/>
        <v>24.432330935574591</v>
      </c>
      <c r="M43" s="21">
        <f t="shared" si="13"/>
        <v>21.914753987171451</v>
      </c>
      <c r="N43" s="19">
        <f t="shared" si="9"/>
        <v>30.628789138653485</v>
      </c>
      <c r="O43" s="20">
        <f t="shared" si="14"/>
        <v>27.389152645774558</v>
      </c>
      <c r="P43" s="14">
        <f>INDEX(Sharing!$O$8:$O$34, MATCH('Relevant Nodes'!F43, Sharing!$J$8:$J$34, 0))</f>
        <v>0.32892727374667907</v>
      </c>
      <c r="Q43">
        <f t="shared" si="15"/>
        <v>15.24482028974467</v>
      </c>
      <c r="R43" s="16">
        <f t="shared" si="16"/>
        <v>31.102264633001372</v>
      </c>
      <c r="S43" s="19">
        <f t="shared" si="10"/>
        <v>36.539482237541705</v>
      </c>
      <c r="T43" s="20">
        <f t="shared" si="17"/>
        <v>27.389152645774558</v>
      </c>
      <c r="U43" s="25">
        <f>INDEX(Sharing!$T$8:$T$28, MATCH('Relevant Nodes'!D43, Sharing!$R$8:$R$28, 0))</f>
        <v>0.32892727374667907</v>
      </c>
      <c r="V43" s="19">
        <f t="shared" si="18"/>
        <v>15.24482028974467</v>
      </c>
      <c r="W43" s="16">
        <f t="shared" si="19"/>
        <v>31.102264633001372</v>
      </c>
      <c r="X43" s="19">
        <f t="shared" si="11"/>
        <v>36.539482237541705</v>
      </c>
      <c r="Y43" s="20">
        <f t="shared" si="20"/>
        <v>27.389152645774558</v>
      </c>
    </row>
    <row r="44" spans="1:25" x14ac:dyDescent="0.35">
      <c r="A44" s="8" t="s">
        <v>57</v>
      </c>
      <c r="B44" s="9">
        <v>220</v>
      </c>
      <c r="C44" s="9">
        <v>302.08207379768828</v>
      </c>
      <c r="D44" s="8">
        <v>10</v>
      </c>
      <c r="E44" s="8">
        <v>2</v>
      </c>
      <c r="F44" s="8">
        <v>8</v>
      </c>
      <c r="G44" s="8">
        <v>2</v>
      </c>
      <c r="H44" s="10">
        <v>2</v>
      </c>
      <c r="I44" s="9">
        <v>25.888962494719468</v>
      </c>
      <c r="J44" s="9">
        <v>4.2585844033438685</v>
      </c>
      <c r="K44" s="18">
        <f>INDEX(Sharing!$G$8:$G$21, MATCH('Relevant Nodes'!G44, Sharing!$B$8:$B$21, 0))</f>
        <v>0.52716003555131441</v>
      </c>
      <c r="L44" s="19">
        <f t="shared" si="12"/>
        <v>13.64762638910296</v>
      </c>
      <c r="M44" s="21">
        <f t="shared" si="13"/>
        <v>12.241336105616508</v>
      </c>
      <c r="N44" s="19">
        <f t="shared" si="9"/>
        <v>17.108898533553969</v>
      </c>
      <c r="O44" s="20">
        <f t="shared" si="14"/>
        <v>17.448234125528597</v>
      </c>
      <c r="P44" s="14">
        <f>INDEX(Sharing!$O$8:$O$34, MATCH('Relevant Nodes'!F44, Sharing!$J$8:$J$34, 0))</f>
        <v>0.4722090519824042</v>
      </c>
      <c r="Q44">
        <f t="shared" si="15"/>
        <v>12.225002436439498</v>
      </c>
      <c r="R44" s="16">
        <f t="shared" si="16"/>
        <v>13.663960058279971</v>
      </c>
      <c r="S44" s="19">
        <f t="shared" si="10"/>
        <v>18.024129427260483</v>
      </c>
      <c r="T44" s="20">
        <f t="shared" si="17"/>
        <v>17.448234125528597</v>
      </c>
      <c r="U44" s="25">
        <f>INDEX(Sharing!$T$8:$T$28, MATCH('Relevant Nodes'!D44, Sharing!$R$8:$R$28, 0))</f>
        <v>0.51109562164818878</v>
      </c>
      <c r="V44" s="19">
        <f t="shared" si="18"/>
        <v>13.231735380065292</v>
      </c>
      <c r="W44" s="16">
        <f t="shared" si="19"/>
        <v>12.657227114654177</v>
      </c>
      <c r="X44" s="19">
        <f t="shared" si="11"/>
        <v>17.376457855308264</v>
      </c>
      <c r="Y44" s="20">
        <f t="shared" si="20"/>
        <v>17.448234125528597</v>
      </c>
    </row>
    <row r="45" spans="1:25" x14ac:dyDescent="0.35">
      <c r="A45" s="8" t="s">
        <v>58</v>
      </c>
      <c r="B45" s="9">
        <v>455</v>
      </c>
      <c r="C45" s="9">
        <v>0</v>
      </c>
      <c r="D45" s="8">
        <v>13</v>
      </c>
      <c r="E45" s="8">
        <v>2</v>
      </c>
      <c r="F45" s="8">
        <v>11</v>
      </c>
      <c r="G45" s="8">
        <v>2</v>
      </c>
      <c r="H45" s="10">
        <v>2</v>
      </c>
      <c r="I45" s="9">
        <v>16.967190138945533</v>
      </c>
      <c r="J45" s="9">
        <v>3.2394410000955944</v>
      </c>
      <c r="K45" s="18">
        <f>INDEX(Sharing!$G$8:$G$21, MATCH('Relevant Nodes'!G45, Sharing!$B$8:$B$21, 0))</f>
        <v>0.52716003555131441</v>
      </c>
      <c r="L45" s="19">
        <f t="shared" si="12"/>
        <v>8.9444245568524376</v>
      </c>
      <c r="M45" s="21">
        <f t="shared" si="13"/>
        <v>8.0227655820930952</v>
      </c>
      <c r="N45" s="19">
        <f t="shared" si="9"/>
        <v>11.212884044540086</v>
      </c>
      <c r="O45" s="20">
        <f t="shared" si="14"/>
        <v>11.883715360184176</v>
      </c>
      <c r="P45" s="14">
        <f>INDEX(Sharing!$O$8:$O$34, MATCH('Relevant Nodes'!F45, Sharing!$J$8:$J$34, 0))</f>
        <v>0.64362575081817364</v>
      </c>
      <c r="Q45">
        <f t="shared" si="15"/>
        <v>10.92052049245353</v>
      </c>
      <c r="R45" s="16">
        <f t="shared" si="16"/>
        <v>6.0466696464920027</v>
      </c>
      <c r="S45" s="19">
        <f t="shared" si="10"/>
        <v>9.9415824853304784</v>
      </c>
      <c r="T45" s="20">
        <f t="shared" si="17"/>
        <v>11.883715360184176</v>
      </c>
      <c r="U45" s="25">
        <f>INDEX(Sharing!$T$8:$T$28, MATCH('Relevant Nodes'!D45, Sharing!$R$8:$R$28, 0))</f>
        <v>0.55294675369731494</v>
      </c>
      <c r="V45" s="19">
        <f t="shared" si="18"/>
        <v>9.3819527066950261</v>
      </c>
      <c r="W45" s="16">
        <f t="shared" si="19"/>
        <v>7.5852374322505067</v>
      </c>
      <c r="X45" s="19">
        <f t="shared" si="11"/>
        <v>10.931404684620354</v>
      </c>
      <c r="Y45" s="20">
        <f t="shared" si="20"/>
        <v>11.883715360184175</v>
      </c>
    </row>
    <row r="46" spans="1:25" x14ac:dyDescent="0.35">
      <c r="A46" s="8" t="s">
        <v>59</v>
      </c>
      <c r="B46" s="9">
        <v>6.3276526851004409</v>
      </c>
      <c r="C46" s="9">
        <v>13.11310820349056</v>
      </c>
      <c r="D46" s="8">
        <v>6</v>
      </c>
      <c r="E46" s="8">
        <v>1</v>
      </c>
      <c r="F46" s="8">
        <v>1</v>
      </c>
      <c r="G46" s="8">
        <v>1</v>
      </c>
      <c r="H46" s="10">
        <v>1</v>
      </c>
      <c r="I46" s="9">
        <v>37.788106992037548</v>
      </c>
      <c r="J46" s="9">
        <v>3.266454843878186</v>
      </c>
      <c r="K46" s="18">
        <f>INDEX(Sharing!$G$8:$G$21, MATCH('Relevant Nodes'!G46, Sharing!$B$8:$B$21, 0))</f>
        <v>0.50114892526192667</v>
      </c>
      <c r="L46" s="19">
        <f t="shared" si="12"/>
        <v>18.937469206742314</v>
      </c>
      <c r="M46" s="21">
        <f t="shared" si="13"/>
        <v>18.850637785295234</v>
      </c>
      <c r="N46" s="19">
        <f t="shared" si="9"/>
        <v>25.604875552571947</v>
      </c>
      <c r="O46" s="20">
        <f t="shared" si="14"/>
        <v>22.518361713111556</v>
      </c>
      <c r="P46" s="14">
        <f>INDEX(Sharing!$O$8:$O$34, MATCH('Relevant Nodes'!F46, Sharing!$J$8:$J$34, 0))</f>
        <v>0.51646109579767174</v>
      </c>
      <c r="Q46">
        <f t="shared" si="15"/>
        <v>19.516087145227374</v>
      </c>
      <c r="R46" s="16">
        <f t="shared" si="16"/>
        <v>18.272019846810174</v>
      </c>
      <c r="S46" s="19">
        <f t="shared" si="10"/>
        <v>25.232627488026971</v>
      </c>
      <c r="T46" s="20">
        <f t="shared" si="17"/>
        <v>22.518361713111556</v>
      </c>
      <c r="U46" s="25">
        <f>INDEX(Sharing!$T$8:$T$28, MATCH('Relevant Nodes'!D46, Sharing!$R$8:$R$28, 0))</f>
        <v>0.51646109579767174</v>
      </c>
      <c r="V46" s="19">
        <f t="shared" si="18"/>
        <v>19.516087145227374</v>
      </c>
      <c r="W46" s="16">
        <f t="shared" si="19"/>
        <v>18.272019846810174</v>
      </c>
      <c r="X46" s="19">
        <f t="shared" si="11"/>
        <v>25.232627488026971</v>
      </c>
      <c r="Y46" s="20">
        <f t="shared" si="20"/>
        <v>22.518361713111556</v>
      </c>
    </row>
    <row r="47" spans="1:25" x14ac:dyDescent="0.35">
      <c r="A47" s="8" t="s">
        <v>60</v>
      </c>
      <c r="B47" s="9">
        <v>12.5890472269014</v>
      </c>
      <c r="C47" s="9">
        <v>26.088906373436714</v>
      </c>
      <c r="D47" s="8">
        <v>6</v>
      </c>
      <c r="E47" s="8">
        <v>1</v>
      </c>
      <c r="F47" s="8">
        <v>1</v>
      </c>
      <c r="G47" s="8">
        <v>1</v>
      </c>
      <c r="H47" s="10">
        <v>1</v>
      </c>
      <c r="I47" s="9">
        <v>37.788106992037548</v>
      </c>
      <c r="J47" s="9">
        <v>3.266454843878186</v>
      </c>
      <c r="K47" s="18">
        <f>INDEX(Sharing!$G$8:$G$21, MATCH('Relevant Nodes'!G47, Sharing!$B$8:$B$21, 0))</f>
        <v>0.50114892526192667</v>
      </c>
      <c r="L47" s="19">
        <f t="shared" si="12"/>
        <v>18.937469206742314</v>
      </c>
      <c r="M47" s="21">
        <f t="shared" si="13"/>
        <v>18.850637785295234</v>
      </c>
      <c r="N47" s="19">
        <f t="shared" si="9"/>
        <v>25.604875552571947</v>
      </c>
      <c r="O47" s="20">
        <f t="shared" si="14"/>
        <v>22.518361713111556</v>
      </c>
      <c r="P47" s="14">
        <f>INDEX(Sharing!$O$8:$O$34, MATCH('Relevant Nodes'!F47, Sharing!$J$8:$J$34, 0))</f>
        <v>0.51646109579767174</v>
      </c>
      <c r="Q47">
        <f t="shared" si="15"/>
        <v>19.516087145227374</v>
      </c>
      <c r="R47" s="16">
        <f t="shared" si="16"/>
        <v>18.272019846810174</v>
      </c>
      <c r="S47" s="19">
        <f t="shared" si="10"/>
        <v>25.232627488026971</v>
      </c>
      <c r="T47" s="20">
        <f t="shared" si="17"/>
        <v>22.518361713111556</v>
      </c>
      <c r="U47" s="25">
        <f>INDEX(Sharing!$T$8:$T$28, MATCH('Relevant Nodes'!D47, Sharing!$R$8:$R$28, 0))</f>
        <v>0.51646109579767174</v>
      </c>
      <c r="V47" s="19">
        <f t="shared" si="18"/>
        <v>19.516087145227374</v>
      </c>
      <c r="W47" s="16">
        <f t="shared" si="19"/>
        <v>18.272019846810174</v>
      </c>
      <c r="X47" s="19">
        <f t="shared" si="11"/>
        <v>25.232627488026971</v>
      </c>
      <c r="Y47" s="20">
        <f t="shared" si="20"/>
        <v>22.518361713111556</v>
      </c>
    </row>
    <row r="48" spans="1:25" x14ac:dyDescent="0.35">
      <c r="A48" s="8" t="s">
        <v>61</v>
      </c>
      <c r="B48" s="9">
        <v>48.3</v>
      </c>
      <c r="C48" s="9">
        <v>0</v>
      </c>
      <c r="D48" s="8">
        <v>12</v>
      </c>
      <c r="E48" s="8">
        <v>2</v>
      </c>
      <c r="F48" s="8">
        <v>10</v>
      </c>
      <c r="G48" s="8">
        <v>2</v>
      </c>
      <c r="H48" s="10">
        <v>2</v>
      </c>
      <c r="I48" s="9">
        <v>22.872039338489277</v>
      </c>
      <c r="J48" s="9">
        <v>2.9918189868377802</v>
      </c>
      <c r="K48" s="18">
        <f>INDEX(Sharing!$G$8:$G$21, MATCH('Relevant Nodes'!G48, Sharing!$B$8:$B$21, 0))</f>
        <v>0.52716003555131441</v>
      </c>
      <c r="L48" s="19">
        <f t="shared" si="12"/>
        <v>12.05722507080907</v>
      </c>
      <c r="M48" s="21">
        <f t="shared" si="13"/>
        <v>10.814814267680207</v>
      </c>
      <c r="N48" s="19">
        <f t="shared" si="9"/>
        <v>15.115144161434969</v>
      </c>
      <c r="O48" s="20">
        <f t="shared" si="14"/>
        <v>14.644436868617912</v>
      </c>
      <c r="P48" s="14">
        <f>INDEX(Sharing!$O$8:$O$34, MATCH('Relevant Nodes'!F48, Sharing!$J$8:$J$34, 0))</f>
        <v>0.46627992721572109</v>
      </c>
      <c r="Q48">
        <f t="shared" si="15"/>
        <v>10.66477283802589</v>
      </c>
      <c r="R48" s="16">
        <f t="shared" si="16"/>
        <v>12.207266500463387</v>
      </c>
      <c r="S48" s="19">
        <f t="shared" si="10"/>
        <v>16.010964380873702</v>
      </c>
      <c r="T48" s="20">
        <f t="shared" si="17"/>
        <v>14.644436868617911</v>
      </c>
      <c r="U48" s="25">
        <f>INDEX(Sharing!$T$8:$T$28, MATCH('Relevant Nodes'!D48, Sharing!$R$8:$R$28, 0))</f>
        <v>0.55495283901694736</v>
      </c>
      <c r="V48" s="19">
        <f t="shared" si="18"/>
        <v>12.692903165001926</v>
      </c>
      <c r="W48" s="16">
        <f t="shared" si="19"/>
        <v>10.17913617348735</v>
      </c>
      <c r="X48" s="19">
        <f t="shared" si="11"/>
        <v>14.706187016316937</v>
      </c>
      <c r="Y48" s="20">
        <f t="shared" si="20"/>
        <v>14.644436868617912</v>
      </c>
    </row>
    <row r="49" spans="1:25" x14ac:dyDescent="0.35">
      <c r="A49" s="8" t="s">
        <v>62</v>
      </c>
      <c r="B49" s="9">
        <v>480.37153892123763</v>
      </c>
      <c r="C49" s="9">
        <v>995.49774319692733</v>
      </c>
      <c r="D49" s="8">
        <v>19</v>
      </c>
      <c r="E49" s="8">
        <v>13</v>
      </c>
      <c r="F49" s="8">
        <v>25</v>
      </c>
      <c r="G49" s="8">
        <v>13</v>
      </c>
      <c r="H49" s="10">
        <v>13</v>
      </c>
      <c r="I49" s="9">
        <v>-3.5764659430397789</v>
      </c>
      <c r="J49" s="9">
        <v>-0.76235809361394025</v>
      </c>
      <c r="K49" s="18">
        <f>INDEX(Sharing!$G$8:$G$21, MATCH('Relevant Nodes'!G49, Sharing!$B$8:$B$21, 0))</f>
        <v>1</v>
      </c>
      <c r="L49" s="19">
        <f t="shared" si="12"/>
        <v>-3.5764659430397789</v>
      </c>
      <c r="M49" s="21">
        <f t="shared" si="13"/>
        <v>0</v>
      </c>
      <c r="N49" s="19">
        <f t="shared" si="9"/>
        <v>-1.2755823432445674</v>
      </c>
      <c r="O49" s="20">
        <f t="shared" si="14"/>
        <v>-2.5844601976144164</v>
      </c>
      <c r="P49" s="14">
        <f>INDEX(Sharing!$O$8:$O$34, MATCH('Relevant Nodes'!F49, Sharing!$J$8:$J$34, 0))</f>
        <v>1</v>
      </c>
      <c r="Q49">
        <f t="shared" si="15"/>
        <v>-3.5764659430397789</v>
      </c>
      <c r="R49" s="16">
        <f t="shared" si="16"/>
        <v>0</v>
      </c>
      <c r="S49" s="19">
        <f t="shared" si="10"/>
        <v>-1.2755823432445674</v>
      </c>
      <c r="T49" s="20">
        <f t="shared" si="17"/>
        <v>-2.5844601976144164</v>
      </c>
      <c r="U49" s="25">
        <f>INDEX(Sharing!$T$8:$T$28, MATCH('Relevant Nodes'!D49, Sharing!$R$8:$R$28, 0))</f>
        <v>1</v>
      </c>
      <c r="V49" s="19">
        <f t="shared" si="18"/>
        <v>-3.5764659430397789</v>
      </c>
      <c r="W49" s="16">
        <f t="shared" si="19"/>
        <v>0</v>
      </c>
      <c r="X49" s="19">
        <f t="shared" si="11"/>
        <v>-1.2755823432445674</v>
      </c>
      <c r="Y49" s="20">
        <f t="shared" si="20"/>
        <v>-2.5844601976144164</v>
      </c>
    </row>
    <row r="50" spans="1:25" x14ac:dyDescent="0.35">
      <c r="A50" s="8" t="s">
        <v>63</v>
      </c>
      <c r="B50" s="9">
        <v>822</v>
      </c>
      <c r="C50" s="9">
        <v>1128.688475734999</v>
      </c>
      <c r="D50" s="8">
        <v>18</v>
      </c>
      <c r="E50" s="8">
        <v>7</v>
      </c>
      <c r="F50" s="8">
        <v>19</v>
      </c>
      <c r="G50" s="8">
        <v>6</v>
      </c>
      <c r="H50" s="10">
        <v>6</v>
      </c>
      <c r="I50" s="9">
        <v>2.6354911082517174</v>
      </c>
      <c r="J50" s="9">
        <v>3.8250048440010658</v>
      </c>
      <c r="K50" s="18">
        <f>INDEX(Sharing!$G$8:$G$21, MATCH('Relevant Nodes'!G50, Sharing!$B$8:$B$21, 0))</f>
        <v>1</v>
      </c>
      <c r="L50" s="19">
        <f t="shared" si="12"/>
        <v>2.6354911082517174</v>
      </c>
      <c r="M50" s="21">
        <f t="shared" si="13"/>
        <v>0</v>
      </c>
      <c r="N50" s="19">
        <f t="shared" si="9"/>
        <v>0.93997425866905748</v>
      </c>
      <c r="O50" s="20">
        <f t="shared" si="14"/>
        <v>5.1677084989220683</v>
      </c>
      <c r="P50" s="14">
        <f>INDEX(Sharing!$O$8:$O$34, MATCH('Relevant Nodes'!F50, Sharing!$J$8:$J$34, 0))</f>
        <v>1</v>
      </c>
      <c r="Q50">
        <f t="shared" si="15"/>
        <v>2.6354911082517174</v>
      </c>
      <c r="R50" s="16">
        <f t="shared" si="16"/>
        <v>0</v>
      </c>
      <c r="S50" s="19">
        <f t="shared" si="10"/>
        <v>0.93997425866905748</v>
      </c>
      <c r="T50" s="20">
        <f t="shared" si="17"/>
        <v>5.1677084989220683</v>
      </c>
      <c r="U50" s="25">
        <f>INDEX(Sharing!$T$8:$T$28, MATCH('Relevant Nodes'!D50, Sharing!$R$8:$R$28, 0))</f>
        <v>0.96599859177461878</v>
      </c>
      <c r="V50" s="19">
        <f t="shared" si="18"/>
        <v>2.5458806992056884</v>
      </c>
      <c r="W50" s="16">
        <f t="shared" si="19"/>
        <v>8.9610409046029016E-2</v>
      </c>
      <c r="X50" s="19">
        <f t="shared" si="11"/>
        <v>0.99762421922472977</v>
      </c>
      <c r="Y50" s="20">
        <f t="shared" si="20"/>
        <v>5.1677084989220683</v>
      </c>
    </row>
    <row r="51" spans="1:25" x14ac:dyDescent="0.35">
      <c r="A51" s="8" t="s">
        <v>64</v>
      </c>
      <c r="B51" s="9">
        <v>62.999999999999993</v>
      </c>
      <c r="C51" s="9">
        <v>0</v>
      </c>
      <c r="D51" s="8">
        <v>1</v>
      </c>
      <c r="E51" s="8">
        <v>1</v>
      </c>
      <c r="F51" s="8">
        <v>1</v>
      </c>
      <c r="G51" s="8">
        <v>1</v>
      </c>
      <c r="H51" s="10">
        <v>1</v>
      </c>
      <c r="I51" s="9">
        <v>55.674858503073523</v>
      </c>
      <c r="J51" s="9">
        <v>2.7473658448219047</v>
      </c>
      <c r="K51" s="18">
        <f>INDEX(Sharing!$G$8:$G$21, MATCH('Relevant Nodes'!G51, Sharing!$B$8:$B$21, 0))</f>
        <v>0.50114892526192667</v>
      </c>
      <c r="L51" s="19">
        <f t="shared" si="12"/>
        <v>27.901395502925137</v>
      </c>
      <c r="M51" s="21">
        <f t="shared" si="13"/>
        <v>27.773463000148386</v>
      </c>
      <c r="N51" s="19">
        <f t="shared" si="9"/>
        <v>37.72477472022166</v>
      </c>
      <c r="O51" s="20">
        <f t="shared" si="14"/>
        <v>31.11203600638277</v>
      </c>
      <c r="P51" s="14">
        <f>INDEX(Sharing!$O$8:$O$34, MATCH('Relevant Nodes'!F51, Sharing!$J$8:$J$34, 0))</f>
        <v>0.51646109579767174</v>
      </c>
      <c r="Q51">
        <f t="shared" si="15"/>
        <v>28.753898430877673</v>
      </c>
      <c r="R51" s="16">
        <f t="shared" si="16"/>
        <v>26.92096007219585</v>
      </c>
      <c r="S51" s="19">
        <f t="shared" si="10"/>
        <v>37.176325486552685</v>
      </c>
      <c r="T51" s="20">
        <f t="shared" si="17"/>
        <v>31.11203600638277</v>
      </c>
      <c r="U51" s="25">
        <f>INDEX(Sharing!$T$8:$T$28, MATCH('Relevant Nodes'!D51, Sharing!$R$8:$R$28, 0))</f>
        <v>0.51646109579767174</v>
      </c>
      <c r="V51" s="19">
        <f t="shared" si="18"/>
        <v>28.753898430877673</v>
      </c>
      <c r="W51" s="16">
        <f t="shared" si="19"/>
        <v>26.92096007219585</v>
      </c>
      <c r="X51" s="19">
        <f t="shared" si="11"/>
        <v>37.176325486552685</v>
      </c>
      <c r="Y51" s="20">
        <f t="shared" si="20"/>
        <v>31.11203600638277</v>
      </c>
    </row>
    <row r="52" spans="1:25" x14ac:dyDescent="0.35">
      <c r="A52" s="8" t="s">
        <v>65</v>
      </c>
      <c r="B52" s="9">
        <v>251.780944538028</v>
      </c>
      <c r="C52" s="9">
        <v>521.77812746873428</v>
      </c>
      <c r="D52" s="8">
        <v>17</v>
      </c>
      <c r="E52" s="8">
        <v>8</v>
      </c>
      <c r="F52" s="8">
        <v>18</v>
      </c>
      <c r="G52" s="8">
        <v>7</v>
      </c>
      <c r="H52" s="10">
        <v>7</v>
      </c>
      <c r="I52" s="9">
        <v>-1.9488382591179347</v>
      </c>
      <c r="J52" s="9">
        <v>2.7241144481181983</v>
      </c>
      <c r="K52" s="18">
        <f>INDEX(Sharing!$G$8:$G$21, MATCH('Relevant Nodes'!G52, Sharing!$B$8:$B$21, 0))</f>
        <v>1</v>
      </c>
      <c r="L52" s="19">
        <f t="shared" si="12"/>
        <v>-1.9488382591179347</v>
      </c>
      <c r="M52" s="21">
        <f t="shared" si="13"/>
        <v>0</v>
      </c>
      <c r="N52" s="19">
        <f t="shared" si="9"/>
        <v>-0.69507265349700253</v>
      </c>
      <c r="O52" s="20">
        <f t="shared" si="14"/>
        <v>1.731239820245384</v>
      </c>
      <c r="P52" s="14">
        <f>INDEX(Sharing!$O$8:$O$34, MATCH('Relevant Nodes'!F52, Sharing!$J$8:$J$34, 0))</f>
        <v>1</v>
      </c>
      <c r="Q52">
        <f t="shared" si="15"/>
        <v>-1.9488382591179347</v>
      </c>
      <c r="R52" s="16">
        <f t="shared" si="16"/>
        <v>0</v>
      </c>
      <c r="S52" s="19">
        <f t="shared" si="10"/>
        <v>-0.69507265349700253</v>
      </c>
      <c r="T52" s="20">
        <f t="shared" si="17"/>
        <v>1.731239820245384</v>
      </c>
      <c r="U52" s="25">
        <f>INDEX(Sharing!$T$8:$T$28, MATCH('Relevant Nodes'!D52, Sharing!$R$8:$R$28, 0))</f>
        <v>1</v>
      </c>
      <c r="V52" s="19">
        <f t="shared" si="18"/>
        <v>-1.9488382591179347</v>
      </c>
      <c r="W52" s="16">
        <f t="shared" si="19"/>
        <v>0</v>
      </c>
      <c r="X52" s="19">
        <f t="shared" si="11"/>
        <v>-0.69507265349700253</v>
      </c>
      <c r="Y52" s="20">
        <f t="shared" si="20"/>
        <v>1.731239820245384</v>
      </c>
    </row>
    <row r="53" spans="1:25" x14ac:dyDescent="0.35">
      <c r="A53" s="8" t="s">
        <v>66</v>
      </c>
      <c r="B53" s="9">
        <v>1294.021538638865</v>
      </c>
      <c r="C53" s="9">
        <v>2681.6649551222054</v>
      </c>
      <c r="D53" s="8">
        <v>18</v>
      </c>
      <c r="E53" s="8">
        <v>5</v>
      </c>
      <c r="F53" s="8">
        <v>15</v>
      </c>
      <c r="G53" s="8">
        <v>5</v>
      </c>
      <c r="H53" s="10">
        <v>5</v>
      </c>
      <c r="I53" s="9">
        <v>2.348431185013478</v>
      </c>
      <c r="J53" s="9">
        <v>4.2320305644205387</v>
      </c>
      <c r="K53" s="18">
        <f>INDEX(Sharing!$G$8:$G$21, MATCH('Relevant Nodes'!G53, Sharing!$B$8:$B$21, 0))</f>
        <v>0.93067271390499695</v>
      </c>
      <c r="L53" s="19">
        <f t="shared" si="12"/>
        <v>2.1856208243756217</v>
      </c>
      <c r="M53" s="21">
        <f t="shared" si="13"/>
        <v>0.16281036063785637</v>
      </c>
      <c r="N53" s="19">
        <f t="shared" si="9"/>
        <v>0.94233388385966554</v>
      </c>
      <c r="O53" s="20">
        <f t="shared" si="14"/>
        <v>5.428485800249355</v>
      </c>
      <c r="P53" s="14">
        <f>INDEX(Sharing!$O$8:$O$34, MATCH('Relevant Nodes'!F53, Sharing!$J$8:$J$34, 0))</f>
        <v>0.82999295887309366</v>
      </c>
      <c r="Q53">
        <f t="shared" si="15"/>
        <v>1.9491813479591822</v>
      </c>
      <c r="R53" s="16">
        <f t="shared" si="16"/>
        <v>0.39924983705429584</v>
      </c>
      <c r="S53" s="19">
        <f t="shared" si="10"/>
        <v>1.0944448566174176</v>
      </c>
      <c r="T53" s="20">
        <f t="shared" si="17"/>
        <v>5.428485800249355</v>
      </c>
      <c r="U53" s="25">
        <f>INDEX(Sharing!$T$8:$T$28, MATCH('Relevant Nodes'!D53, Sharing!$R$8:$R$28, 0))</f>
        <v>0.96599859177461878</v>
      </c>
      <c r="V53" s="19">
        <f t="shared" si="18"/>
        <v>2.2685812176026188</v>
      </c>
      <c r="W53" s="16">
        <f t="shared" si="19"/>
        <v>7.9849967410859257E-2</v>
      </c>
      <c r="X53" s="19">
        <f t="shared" si="11"/>
        <v>0.88896214448100919</v>
      </c>
      <c r="Y53" s="20">
        <f t="shared" si="20"/>
        <v>5.4284858002493559</v>
      </c>
    </row>
    <row r="54" spans="1:25" x14ac:dyDescent="0.35">
      <c r="A54" s="8" t="s">
        <v>67</v>
      </c>
      <c r="B54" s="9">
        <v>64.715000000000003</v>
      </c>
      <c r="C54" s="9">
        <v>0</v>
      </c>
      <c r="D54" s="8">
        <v>13</v>
      </c>
      <c r="E54" s="8">
        <v>2</v>
      </c>
      <c r="F54" s="8">
        <v>11</v>
      </c>
      <c r="G54" s="8">
        <v>2</v>
      </c>
      <c r="H54" s="10">
        <v>2</v>
      </c>
      <c r="I54" s="9">
        <v>17.966681648622703</v>
      </c>
      <c r="J54" s="9">
        <v>2.2451071706904795</v>
      </c>
      <c r="K54" s="18">
        <f>INDEX(Sharing!$G$8:$G$21, MATCH('Relevant Nodes'!G54, Sharing!$B$8:$B$21, 0))</f>
        <v>0.52716003555131441</v>
      </c>
      <c r="L54" s="19">
        <f t="shared" si="12"/>
        <v>9.4713165366270928</v>
      </c>
      <c r="M54" s="21">
        <f t="shared" si="13"/>
        <v>8.4953651119956106</v>
      </c>
      <c r="N54" s="19">
        <f t="shared" si="9"/>
        <v>11.873404867949029</v>
      </c>
      <c r="O54" s="20">
        <f t="shared" si="14"/>
        <v>11.398592470214288</v>
      </c>
      <c r="P54" s="14">
        <f>INDEX(Sharing!$O$8:$O$34, MATCH('Relevant Nodes'!F54, Sharing!$J$8:$J$34, 0))</f>
        <v>0.64362575081817364</v>
      </c>
      <c r="Q54">
        <f t="shared" si="15"/>
        <v>11.56381896580589</v>
      </c>
      <c r="R54" s="16">
        <f t="shared" si="16"/>
        <v>6.4028626828168136</v>
      </c>
      <c r="S54" s="19">
        <f t="shared" si="10"/>
        <v>10.527214355161142</v>
      </c>
      <c r="T54" s="20">
        <f t="shared" si="17"/>
        <v>11.39859247021429</v>
      </c>
      <c r="U54" s="25">
        <f>INDEX(Sharing!$T$8:$T$28, MATCH('Relevant Nodes'!D54, Sharing!$R$8:$R$28, 0))</f>
        <v>0.55294675369731494</v>
      </c>
      <c r="V54" s="19">
        <f t="shared" si="18"/>
        <v>9.9346182923190458</v>
      </c>
      <c r="W54" s="16">
        <f t="shared" si="19"/>
        <v>8.0320633563036576</v>
      </c>
      <c r="X54" s="19">
        <f t="shared" si="11"/>
        <v>11.575344316442168</v>
      </c>
      <c r="Y54" s="20">
        <f t="shared" si="20"/>
        <v>11.398592470214288</v>
      </c>
    </row>
    <row r="55" spans="1:25" x14ac:dyDescent="0.35">
      <c r="A55" s="8" t="s">
        <v>68</v>
      </c>
      <c r="B55" s="9">
        <v>952</v>
      </c>
      <c r="C55" s="9">
        <v>768.93618784866112</v>
      </c>
      <c r="D55" s="8">
        <v>21</v>
      </c>
      <c r="E55" s="8">
        <v>15</v>
      </c>
      <c r="F55" s="8">
        <v>24</v>
      </c>
      <c r="G55" s="8">
        <v>11</v>
      </c>
      <c r="H55" s="10">
        <v>11</v>
      </c>
      <c r="I55" s="9">
        <v>2.9616267390638322</v>
      </c>
      <c r="J55" s="9">
        <v>-4.6866672657263813</v>
      </c>
      <c r="K55" s="18">
        <f>INDEX(Sharing!$G$8:$G$21, MATCH('Relevant Nodes'!G55, Sharing!$B$8:$B$21, 0))</f>
        <v>1</v>
      </c>
      <c r="L55" s="19">
        <f t="shared" si="12"/>
        <v>2.9616267390638322</v>
      </c>
      <c r="M55" s="21">
        <f t="shared" si="13"/>
        <v>0</v>
      </c>
      <c r="N55" s="19">
        <f t="shared" si="9"/>
        <v>1.0562937927545064</v>
      </c>
      <c r="O55" s="20">
        <f t="shared" si="14"/>
        <v>-3.1778072909755308</v>
      </c>
      <c r="P55" s="14">
        <f>INDEX(Sharing!$O$8:$O$34, MATCH('Relevant Nodes'!F55, Sharing!$J$8:$J$34, 0))</f>
        <v>1</v>
      </c>
      <c r="Q55">
        <f t="shared" si="15"/>
        <v>2.9616267390638322</v>
      </c>
      <c r="R55" s="16">
        <f t="shared" si="16"/>
        <v>0</v>
      </c>
      <c r="S55" s="19">
        <f t="shared" si="10"/>
        <v>1.0562937927545064</v>
      </c>
      <c r="T55" s="20">
        <f t="shared" si="17"/>
        <v>-3.1778072909755308</v>
      </c>
      <c r="U55" s="25">
        <f>INDEX(Sharing!$T$8:$T$28, MATCH('Relevant Nodes'!D55, Sharing!$R$8:$R$28, 0))</f>
        <v>0.56272841873694912</v>
      </c>
      <c r="V55" s="19">
        <f t="shared" si="18"/>
        <v>1.6665915317624573</v>
      </c>
      <c r="W55" s="16">
        <f t="shared" si="19"/>
        <v>1.2950352073013749</v>
      </c>
      <c r="X55" s="19">
        <f t="shared" si="11"/>
        <v>1.889441743019773</v>
      </c>
      <c r="Y55" s="20">
        <f t="shared" si="20"/>
        <v>-3.1778072909755308</v>
      </c>
    </row>
    <row r="56" spans="1:25" x14ac:dyDescent="0.35">
      <c r="A56" s="8" t="s">
        <v>69</v>
      </c>
      <c r="B56" s="9">
        <v>21.524999999999999</v>
      </c>
      <c r="C56" s="9">
        <v>0</v>
      </c>
      <c r="D56" s="8">
        <v>12</v>
      </c>
      <c r="E56" s="8">
        <v>2</v>
      </c>
      <c r="F56" s="8">
        <v>10</v>
      </c>
      <c r="G56" s="8">
        <v>2</v>
      </c>
      <c r="H56" s="10">
        <v>2</v>
      </c>
      <c r="I56" s="9">
        <v>22.872039338489426</v>
      </c>
      <c r="J56" s="9">
        <v>2.9918189868377878</v>
      </c>
      <c r="K56" s="18">
        <f>INDEX(Sharing!$G$8:$G$21, MATCH('Relevant Nodes'!G56, Sharing!$B$8:$B$21, 0))</f>
        <v>0.52716003555131441</v>
      </c>
      <c r="L56" s="19">
        <f t="shared" si="12"/>
        <v>12.057225070809148</v>
      </c>
      <c r="M56" s="21">
        <f t="shared" si="13"/>
        <v>10.814814267680278</v>
      </c>
      <c r="N56" s="19">
        <f t="shared" si="9"/>
        <v>15.115144161435069</v>
      </c>
      <c r="O56" s="20">
        <f t="shared" si="14"/>
        <v>14.644436868617996</v>
      </c>
      <c r="P56" s="14">
        <f>INDEX(Sharing!$O$8:$O$34, MATCH('Relevant Nodes'!F56, Sharing!$J$8:$J$34, 0))</f>
        <v>0.46627992721572109</v>
      </c>
      <c r="Q56">
        <f t="shared" si="15"/>
        <v>10.664772838025959</v>
      </c>
      <c r="R56" s="16">
        <f t="shared" si="16"/>
        <v>12.207266500463467</v>
      </c>
      <c r="S56" s="19">
        <f t="shared" si="10"/>
        <v>16.010964380873805</v>
      </c>
      <c r="T56" s="20">
        <f t="shared" si="17"/>
        <v>14.644436868617994</v>
      </c>
      <c r="U56" s="25">
        <f>INDEX(Sharing!$T$8:$T$28, MATCH('Relevant Nodes'!D56, Sharing!$R$8:$R$28, 0))</f>
        <v>0.55495283901694736</v>
      </c>
      <c r="V56" s="19">
        <f t="shared" si="18"/>
        <v>12.69290316500201</v>
      </c>
      <c r="W56" s="16">
        <f t="shared" si="19"/>
        <v>10.179136173487416</v>
      </c>
      <c r="X56" s="19">
        <f t="shared" si="11"/>
        <v>14.706187016317033</v>
      </c>
      <c r="Y56" s="20">
        <f t="shared" si="20"/>
        <v>14.644436868617994</v>
      </c>
    </row>
    <row r="57" spans="1:25" x14ac:dyDescent="0.35">
      <c r="A57" s="8" t="s">
        <v>70</v>
      </c>
      <c r="B57" s="9">
        <v>21.524999999999999</v>
      </c>
      <c r="C57" s="9">
        <v>0</v>
      </c>
      <c r="D57" s="8">
        <v>12</v>
      </c>
      <c r="E57" s="8">
        <v>2</v>
      </c>
      <c r="F57" s="8">
        <v>10</v>
      </c>
      <c r="G57" s="8">
        <v>2</v>
      </c>
      <c r="H57" s="10">
        <v>2</v>
      </c>
      <c r="I57" s="9">
        <v>22.872039338489426</v>
      </c>
      <c r="J57" s="9">
        <v>2.9918189868377878</v>
      </c>
      <c r="K57" s="18">
        <f>INDEX(Sharing!$G$8:$G$21, MATCH('Relevant Nodes'!G57, Sharing!$B$8:$B$21, 0))</f>
        <v>0.52716003555131441</v>
      </c>
      <c r="L57" s="19">
        <f t="shared" si="12"/>
        <v>12.057225070809148</v>
      </c>
      <c r="M57" s="21">
        <f t="shared" si="13"/>
        <v>10.814814267680278</v>
      </c>
      <c r="N57" s="19">
        <f t="shared" si="9"/>
        <v>15.115144161435069</v>
      </c>
      <c r="O57" s="20">
        <f t="shared" si="14"/>
        <v>14.644436868617996</v>
      </c>
      <c r="P57" s="14">
        <f>INDEX(Sharing!$O$8:$O$34, MATCH('Relevant Nodes'!F57, Sharing!$J$8:$J$34, 0))</f>
        <v>0.46627992721572109</v>
      </c>
      <c r="Q57">
        <f t="shared" si="15"/>
        <v>10.664772838025959</v>
      </c>
      <c r="R57" s="16">
        <f t="shared" si="16"/>
        <v>12.207266500463467</v>
      </c>
      <c r="S57" s="19">
        <f t="shared" si="10"/>
        <v>16.010964380873805</v>
      </c>
      <c r="T57" s="20">
        <f t="shared" si="17"/>
        <v>14.644436868617994</v>
      </c>
      <c r="U57" s="25">
        <f>INDEX(Sharing!$T$8:$T$28, MATCH('Relevant Nodes'!D57, Sharing!$R$8:$R$28, 0))</f>
        <v>0.55495283901694736</v>
      </c>
      <c r="V57" s="19">
        <f t="shared" si="18"/>
        <v>12.69290316500201</v>
      </c>
      <c r="W57" s="16">
        <f t="shared" si="19"/>
        <v>10.179136173487416</v>
      </c>
      <c r="X57" s="19">
        <f t="shared" si="11"/>
        <v>14.706187016317033</v>
      </c>
      <c r="Y57" s="20">
        <f t="shared" si="20"/>
        <v>14.644436868617994</v>
      </c>
    </row>
    <row r="58" spans="1:25" x14ac:dyDescent="0.35">
      <c r="A58" s="8" t="s">
        <v>71</v>
      </c>
      <c r="B58" s="9">
        <v>65.8</v>
      </c>
      <c r="C58" s="9">
        <v>0</v>
      </c>
      <c r="D58" s="8">
        <v>6</v>
      </c>
      <c r="E58" s="8">
        <v>1</v>
      </c>
      <c r="F58" s="8">
        <v>1</v>
      </c>
      <c r="G58" s="8">
        <v>1</v>
      </c>
      <c r="H58" s="10">
        <v>1</v>
      </c>
      <c r="I58" s="9">
        <v>37.43538734277206</v>
      </c>
      <c r="J58" s="9">
        <v>2.8700693541318509</v>
      </c>
      <c r="K58" s="18">
        <f>INDEX(Sharing!$G$8:$G$21, MATCH('Relevant Nodes'!G58, Sharing!$B$8:$B$21, 0))</f>
        <v>0.50114892526192667</v>
      </c>
      <c r="L58" s="19">
        <f t="shared" si="12"/>
        <v>18.76070413359415</v>
      </c>
      <c r="M58" s="21">
        <f t="shared" si="13"/>
        <v>18.67468320917791</v>
      </c>
      <c r="N58" s="19">
        <f t="shared" si="9"/>
        <v>25.3658759454656</v>
      </c>
      <c r="O58" s="20">
        <f t="shared" si="14"/>
        <v>21.942276143653931</v>
      </c>
      <c r="P58" s="14">
        <f>INDEX(Sharing!$O$8:$O$34, MATCH('Relevant Nodes'!F58, Sharing!$J$8:$J$34, 0))</f>
        <v>0.51646109579767174</v>
      </c>
      <c r="Q58">
        <f t="shared" si="15"/>
        <v>19.33392116865835</v>
      </c>
      <c r="R58" s="16">
        <f t="shared" si="16"/>
        <v>18.10146617411371</v>
      </c>
      <c r="S58" s="19">
        <f t="shared" si="10"/>
        <v>24.997102498127397</v>
      </c>
      <c r="T58" s="20">
        <f t="shared" si="17"/>
        <v>21.942276143653935</v>
      </c>
      <c r="U58" s="25">
        <f>INDEX(Sharing!$T$8:$T$28, MATCH('Relevant Nodes'!D58, Sharing!$R$8:$R$28, 0))</f>
        <v>0.51646109579767174</v>
      </c>
      <c r="V58" s="19">
        <f t="shared" si="18"/>
        <v>19.33392116865835</v>
      </c>
      <c r="W58" s="16">
        <f t="shared" si="19"/>
        <v>18.10146617411371</v>
      </c>
      <c r="X58" s="19">
        <f t="shared" si="11"/>
        <v>24.997102498127397</v>
      </c>
      <c r="Y58" s="20">
        <f t="shared" si="20"/>
        <v>21.942276143653935</v>
      </c>
    </row>
    <row r="59" spans="1:25" x14ac:dyDescent="0.35">
      <c r="A59" s="8" t="s">
        <v>72</v>
      </c>
      <c r="B59" s="9">
        <v>245.1551302080799</v>
      </c>
      <c r="C59" s="9">
        <v>508.04712411429392</v>
      </c>
      <c r="D59" s="8">
        <v>17</v>
      </c>
      <c r="E59" s="8">
        <v>10</v>
      </c>
      <c r="F59" s="8">
        <v>18</v>
      </c>
      <c r="G59" s="8">
        <v>9</v>
      </c>
      <c r="H59" s="10">
        <v>9</v>
      </c>
      <c r="I59" s="9">
        <v>-0.33173605979251825</v>
      </c>
      <c r="J59" s="9">
        <v>0.74321083664270571</v>
      </c>
      <c r="K59" s="18">
        <f>INDEX(Sharing!$G$8:$G$21, MATCH('Relevant Nodes'!G59, Sharing!$B$8:$B$21, 0))</f>
        <v>1</v>
      </c>
      <c r="L59" s="19">
        <f t="shared" si="12"/>
        <v>-0.33173605979251825</v>
      </c>
      <c r="M59" s="21">
        <f t="shared" si="13"/>
        <v>0</v>
      </c>
      <c r="N59" s="19">
        <f t="shared" si="9"/>
        <v>-0.11831698308559956</v>
      </c>
      <c r="O59" s="20">
        <f t="shared" si="14"/>
        <v>0.5742012662602114</v>
      </c>
      <c r="P59" s="14">
        <f>INDEX(Sharing!$O$8:$O$34, MATCH('Relevant Nodes'!F59, Sharing!$J$8:$J$34, 0))</f>
        <v>1</v>
      </c>
      <c r="Q59">
        <f t="shared" si="15"/>
        <v>-0.33173605979251825</v>
      </c>
      <c r="R59" s="16">
        <f t="shared" si="16"/>
        <v>0</v>
      </c>
      <c r="S59" s="19">
        <f t="shared" si="10"/>
        <v>-0.11831698308559956</v>
      </c>
      <c r="T59" s="20">
        <f t="shared" si="17"/>
        <v>0.5742012662602114</v>
      </c>
      <c r="U59" s="25">
        <f>INDEX(Sharing!$T$8:$T$28, MATCH('Relevant Nodes'!D59, Sharing!$R$8:$R$28, 0))</f>
        <v>1</v>
      </c>
      <c r="V59" s="19">
        <f t="shared" si="18"/>
        <v>-0.33173605979251825</v>
      </c>
      <c r="W59" s="16">
        <f t="shared" si="19"/>
        <v>0</v>
      </c>
      <c r="X59" s="19">
        <f t="shared" si="11"/>
        <v>-0.11831698308559956</v>
      </c>
      <c r="Y59" s="20">
        <f t="shared" si="20"/>
        <v>0.5742012662602114</v>
      </c>
    </row>
    <row r="60" spans="1:25" x14ac:dyDescent="0.35">
      <c r="A60" s="8" t="s">
        <v>73</v>
      </c>
      <c r="B60" s="9">
        <v>28.979999999999997</v>
      </c>
      <c r="C60" s="9">
        <v>0</v>
      </c>
      <c r="D60" s="8">
        <v>5</v>
      </c>
      <c r="E60" s="8">
        <v>1</v>
      </c>
      <c r="F60" s="8">
        <v>4</v>
      </c>
      <c r="G60" s="8">
        <v>1</v>
      </c>
      <c r="H60" s="10">
        <v>1</v>
      </c>
      <c r="I60" s="9">
        <v>40.980449205955289</v>
      </c>
      <c r="J60" s="9">
        <v>2.9542421962853149</v>
      </c>
      <c r="K60" s="18">
        <f>INDEX(Sharing!$G$8:$G$21, MATCH('Relevant Nodes'!G60, Sharing!$B$8:$B$21, 0))</f>
        <v>0.50114892526192667</v>
      </c>
      <c r="L60" s="19">
        <f t="shared" si="12"/>
        <v>20.537308076315469</v>
      </c>
      <c r="M60" s="21">
        <f t="shared" si="13"/>
        <v>20.44314112963982</v>
      </c>
      <c r="N60" s="19">
        <f t="shared" si="9"/>
        <v>27.767977428138494</v>
      </c>
      <c r="O60" s="20">
        <f t="shared" si="14"/>
        <v>23.832551653243357</v>
      </c>
      <c r="P60" s="14">
        <f>INDEX(Sharing!$O$8:$O$34, MATCH('Relevant Nodes'!F60, Sharing!$J$8:$J$34, 0))</f>
        <v>0.47600436419790465</v>
      </c>
      <c r="Q60">
        <f t="shared" si="15"/>
        <v>19.506872668825274</v>
      </c>
      <c r="R60" s="16">
        <f t="shared" si="16"/>
        <v>21.473576537130015</v>
      </c>
      <c r="S60" s="19">
        <f t="shared" si="10"/>
        <v>28.430897743193235</v>
      </c>
      <c r="T60" s="20">
        <f t="shared" si="17"/>
        <v>23.832551653243357</v>
      </c>
      <c r="U60" s="25">
        <f>INDEX(Sharing!$T$8:$T$28, MATCH('Relevant Nodes'!D60, Sharing!$R$8:$R$28, 0))</f>
        <v>0.47600436419790465</v>
      </c>
      <c r="V60" s="19">
        <f t="shared" si="18"/>
        <v>19.506872668825274</v>
      </c>
      <c r="W60" s="16">
        <f t="shared" si="19"/>
        <v>21.473576537130015</v>
      </c>
      <c r="X60" s="19">
        <f t="shared" si="11"/>
        <v>28.430897743193235</v>
      </c>
      <c r="Y60" s="20">
        <f t="shared" si="20"/>
        <v>23.832551653243357</v>
      </c>
    </row>
    <row r="61" spans="1:25" x14ac:dyDescent="0.35">
      <c r="A61" s="8" t="s">
        <v>74</v>
      </c>
      <c r="B61" s="9">
        <v>24.846803737305397</v>
      </c>
      <c r="C61" s="9">
        <v>51.49126257915141</v>
      </c>
      <c r="D61" s="8">
        <v>3</v>
      </c>
      <c r="E61" s="8">
        <v>1</v>
      </c>
      <c r="F61" s="8">
        <v>5</v>
      </c>
      <c r="G61" s="8">
        <v>1</v>
      </c>
      <c r="H61" s="10">
        <v>1</v>
      </c>
      <c r="I61" s="9">
        <v>31.76209839729643</v>
      </c>
      <c r="J61" s="9">
        <v>4.2305082719777349</v>
      </c>
      <c r="K61" s="18">
        <f>INDEX(Sharing!$G$8:$G$21, MATCH('Relevant Nodes'!G61, Sharing!$B$8:$B$21, 0))</f>
        <v>0.50114892526192667</v>
      </c>
      <c r="L61" s="19">
        <f t="shared" si="12"/>
        <v>15.917541475868669</v>
      </c>
      <c r="M61" s="21">
        <f t="shared" si="13"/>
        <v>15.844556921427762</v>
      </c>
      <c r="N61" s="19">
        <f t="shared" si="9"/>
        <v>21.521707264211081</v>
      </c>
      <c r="O61" s="20">
        <f t="shared" si="14"/>
        <v>20.412344542448345</v>
      </c>
      <c r="P61" s="14">
        <f>INDEX(Sharing!$O$8:$O$34, MATCH('Relevant Nodes'!F61, Sharing!$J$8:$J$34, 0))</f>
        <v>0.47179224098430234</v>
      </c>
      <c r="Q61">
        <f t="shared" si="15"/>
        <v>14.9851115812244</v>
      </c>
      <c r="R61" s="16">
        <f t="shared" si="16"/>
        <v>16.776986816072032</v>
      </c>
      <c r="S61" s="19">
        <f t="shared" si="10"/>
        <v>22.121576712631526</v>
      </c>
      <c r="T61" s="20">
        <f t="shared" si="17"/>
        <v>20.412344542448345</v>
      </c>
      <c r="U61" s="25">
        <f>INDEX(Sharing!$T$8:$T$28, MATCH('Relevant Nodes'!D61, Sharing!$R$8:$R$28, 0))</f>
        <v>0.47288879271661449</v>
      </c>
      <c r="V61" s="19">
        <f t="shared" si="18"/>
        <v>15.019940365243825</v>
      </c>
      <c r="W61" s="16">
        <f t="shared" si="19"/>
        <v>16.742158032052608</v>
      </c>
      <c r="X61" s="19">
        <f t="shared" si="11"/>
        <v>22.09916996272047</v>
      </c>
      <c r="Y61" s="20">
        <f t="shared" si="20"/>
        <v>20.412344542448345</v>
      </c>
    </row>
    <row r="62" spans="1:25" x14ac:dyDescent="0.35">
      <c r="A62" s="8" t="s">
        <v>75</v>
      </c>
      <c r="B62" s="9">
        <v>59.499999999999993</v>
      </c>
      <c r="C62" s="9">
        <v>0</v>
      </c>
      <c r="D62" s="8">
        <v>14</v>
      </c>
      <c r="E62" s="8">
        <v>2</v>
      </c>
      <c r="F62" s="8">
        <v>12</v>
      </c>
      <c r="G62" s="8">
        <v>2</v>
      </c>
      <c r="H62" s="10">
        <v>2</v>
      </c>
      <c r="I62" s="9">
        <v>13.664308430072621</v>
      </c>
      <c r="J62" s="9">
        <v>2.4720946727699871</v>
      </c>
      <c r="K62" s="18">
        <f>INDEX(Sharing!$G$8:$G$21, MATCH('Relevant Nodes'!G62, Sharing!$B$8:$B$21, 0))</f>
        <v>0.52716003555131441</v>
      </c>
      <c r="L62" s="19">
        <f t="shared" si="12"/>
        <v>7.2032773177812084</v>
      </c>
      <c r="M62" s="21">
        <f t="shared" si="13"/>
        <v>6.4610311122914128</v>
      </c>
      <c r="N62" s="19">
        <f t="shared" si="9"/>
        <v>9.0301520004512579</v>
      </c>
      <c r="O62" s="20">
        <f t="shared" si="14"/>
        <v>9.4336498886390849</v>
      </c>
      <c r="P62" s="14">
        <f>INDEX(Sharing!$O$8:$O$34, MATCH('Relevant Nodes'!F62, Sharing!$J$8:$J$34, 0))</f>
        <v>0.50142857492845549</v>
      </c>
      <c r="Q62">
        <f t="shared" si="15"/>
        <v>6.8516747034741954</v>
      </c>
      <c r="R62" s="16">
        <f t="shared" si="16"/>
        <v>6.8126337265984258</v>
      </c>
      <c r="S62" s="19">
        <f t="shared" si="10"/>
        <v>9.2563520263395311</v>
      </c>
      <c r="T62" s="20">
        <f t="shared" si="17"/>
        <v>9.4336498886390849</v>
      </c>
      <c r="U62" s="25">
        <f>INDEX(Sharing!$T$8:$T$28, MATCH('Relevant Nodes'!D62, Sharing!$R$8:$R$28, 0))</f>
        <v>0.50142857492845549</v>
      </c>
      <c r="V62" s="19">
        <f t="shared" si="18"/>
        <v>6.8516747034741954</v>
      </c>
      <c r="W62" s="16">
        <f t="shared" si="19"/>
        <v>6.8126337265984258</v>
      </c>
      <c r="X62" s="19">
        <f t="shared" si="11"/>
        <v>9.2563520263395311</v>
      </c>
      <c r="Y62" s="20">
        <f t="shared" si="20"/>
        <v>9.4336498886390849</v>
      </c>
    </row>
    <row r="63" spans="1:25" x14ac:dyDescent="0.35">
      <c r="A63" s="8" t="s">
        <v>76</v>
      </c>
      <c r="B63" s="9">
        <v>24.95</v>
      </c>
      <c r="C63" s="9">
        <v>34.25885336932874</v>
      </c>
      <c r="D63" s="8">
        <v>19</v>
      </c>
      <c r="E63" s="8">
        <v>18</v>
      </c>
      <c r="F63" s="8">
        <v>26</v>
      </c>
      <c r="G63" s="8">
        <v>14</v>
      </c>
      <c r="H63" s="10">
        <v>14</v>
      </c>
      <c r="I63" s="9">
        <v>-5.2872837500292773</v>
      </c>
      <c r="J63" s="9">
        <v>-2.0178117103673285</v>
      </c>
      <c r="K63" s="18">
        <f>INDEX(Sharing!$G$8:$G$21, MATCH('Relevant Nodes'!G63, Sharing!$B$8:$B$21, 0))</f>
        <v>1</v>
      </c>
      <c r="L63" s="19">
        <f t="shared" si="12"/>
        <v>-5.2872837500292773</v>
      </c>
      <c r="M63" s="21">
        <f t="shared" si="13"/>
        <v>0</v>
      </c>
      <c r="N63" s="19">
        <f t="shared" si="9"/>
        <v>-1.885762622285442</v>
      </c>
      <c r="O63" s="20">
        <f t="shared" si="14"/>
        <v>-4.7115241624947437</v>
      </c>
      <c r="P63" s="14">
        <f>INDEX(Sharing!$O$8:$O$34, MATCH('Relevant Nodes'!F63, Sharing!$J$8:$J$34, 0))</f>
        <v>1</v>
      </c>
      <c r="Q63">
        <f t="shared" si="15"/>
        <v>-5.2872837500292773</v>
      </c>
      <c r="R63" s="16">
        <f t="shared" si="16"/>
        <v>0</v>
      </c>
      <c r="S63" s="19">
        <f t="shared" si="10"/>
        <v>-1.885762622285442</v>
      </c>
      <c r="T63" s="20">
        <f t="shared" si="17"/>
        <v>-4.7115241624947437</v>
      </c>
      <c r="U63" s="25">
        <f>INDEX(Sharing!$T$8:$T$28, MATCH('Relevant Nodes'!D63, Sharing!$R$8:$R$28, 0))</f>
        <v>1</v>
      </c>
      <c r="V63" s="19">
        <f t="shared" si="18"/>
        <v>-5.2872837500292773</v>
      </c>
      <c r="W63" s="16">
        <f t="shared" si="19"/>
        <v>0</v>
      </c>
      <c r="X63" s="19">
        <f t="shared" si="11"/>
        <v>-1.885762622285442</v>
      </c>
      <c r="Y63" s="20">
        <f t="shared" si="20"/>
        <v>-4.7115241624947437</v>
      </c>
    </row>
    <row r="64" spans="1:25" x14ac:dyDescent="0.35">
      <c r="A64" s="8" t="s">
        <v>77</v>
      </c>
      <c r="B64" s="9">
        <v>32.199999999999996</v>
      </c>
      <c r="C64" s="9">
        <v>0</v>
      </c>
      <c r="D64" s="8">
        <v>6</v>
      </c>
      <c r="E64" s="8">
        <v>1</v>
      </c>
      <c r="F64" s="8">
        <v>1</v>
      </c>
      <c r="G64" s="8">
        <v>1</v>
      </c>
      <c r="H64" s="10">
        <v>1</v>
      </c>
      <c r="I64" s="9">
        <v>37.211616654277414</v>
      </c>
      <c r="J64" s="9">
        <v>2.5884609053530783</v>
      </c>
      <c r="K64" s="18">
        <f>INDEX(Sharing!$G$8:$G$21, MATCH('Relevant Nodes'!G64, Sharing!$B$8:$B$21, 0))</f>
        <v>0.50114892526192667</v>
      </c>
      <c r="L64" s="19">
        <f t="shared" si="12"/>
        <v>18.648561693549937</v>
      </c>
      <c r="M64" s="21">
        <f t="shared" si="13"/>
        <v>18.563054960727477</v>
      </c>
      <c r="N64" s="19">
        <f t="shared" si="9"/>
        <v>25.214250974348996</v>
      </c>
      <c r="O64" s="20">
        <f t="shared" si="14"/>
        <v>21.546663242207792</v>
      </c>
      <c r="P64" s="14">
        <f>INDEX(Sharing!$O$8:$O$34, MATCH('Relevant Nodes'!F64, Sharing!$J$8:$J$34, 0))</f>
        <v>0.51646109579767174</v>
      </c>
      <c r="Q64">
        <f t="shared" si="15"/>
        <v>19.218352313671005</v>
      </c>
      <c r="R64" s="16">
        <f t="shared" si="16"/>
        <v>17.993264340606409</v>
      </c>
      <c r="S64" s="19">
        <f t="shared" si="10"/>
        <v>24.847681876800308</v>
      </c>
      <c r="T64" s="20">
        <f t="shared" si="17"/>
        <v>21.546663242207792</v>
      </c>
      <c r="U64" s="25">
        <f>INDEX(Sharing!$T$8:$T$28, MATCH('Relevant Nodes'!D64, Sharing!$R$8:$R$28, 0))</f>
        <v>0.51646109579767174</v>
      </c>
      <c r="V64" s="19">
        <f t="shared" si="18"/>
        <v>19.218352313671005</v>
      </c>
      <c r="W64" s="16">
        <f t="shared" si="19"/>
        <v>17.993264340606409</v>
      </c>
      <c r="X64" s="19">
        <f t="shared" si="11"/>
        <v>24.847681876800308</v>
      </c>
      <c r="Y64" s="20">
        <f t="shared" si="20"/>
        <v>21.546663242207792</v>
      </c>
    </row>
    <row r="65" spans="1:25" x14ac:dyDescent="0.35">
      <c r="A65" s="8" t="s">
        <v>78</v>
      </c>
      <c r="B65" s="9">
        <v>32.199999999999996</v>
      </c>
      <c r="C65" s="9">
        <v>0</v>
      </c>
      <c r="D65" s="8">
        <v>6</v>
      </c>
      <c r="E65" s="8">
        <v>1</v>
      </c>
      <c r="F65" s="8">
        <v>1</v>
      </c>
      <c r="G65" s="8">
        <v>1</v>
      </c>
      <c r="H65" s="10">
        <v>1</v>
      </c>
      <c r="I65" s="9">
        <v>37.211616654277414</v>
      </c>
      <c r="J65" s="9">
        <v>2.5884609053530783</v>
      </c>
      <c r="K65" s="18">
        <f>INDEX(Sharing!$G$8:$G$21, MATCH('Relevant Nodes'!G65, Sharing!$B$8:$B$21, 0))</f>
        <v>0.50114892526192667</v>
      </c>
      <c r="L65" s="19">
        <f t="shared" si="12"/>
        <v>18.648561693549937</v>
      </c>
      <c r="M65" s="21">
        <f t="shared" si="13"/>
        <v>18.563054960727477</v>
      </c>
      <c r="N65" s="19">
        <f t="shared" si="9"/>
        <v>25.214250974348996</v>
      </c>
      <c r="O65" s="20">
        <f t="shared" si="14"/>
        <v>21.546663242207792</v>
      </c>
      <c r="P65" s="14">
        <f>INDEX(Sharing!$O$8:$O$34, MATCH('Relevant Nodes'!F65, Sharing!$J$8:$J$34, 0))</f>
        <v>0.51646109579767174</v>
      </c>
      <c r="Q65">
        <f t="shared" si="15"/>
        <v>19.218352313671005</v>
      </c>
      <c r="R65" s="16">
        <f t="shared" si="16"/>
        <v>17.993264340606409</v>
      </c>
      <c r="S65" s="19">
        <f t="shared" si="10"/>
        <v>24.847681876800308</v>
      </c>
      <c r="T65" s="20">
        <f t="shared" si="17"/>
        <v>21.546663242207792</v>
      </c>
      <c r="U65" s="25">
        <f>INDEX(Sharing!$T$8:$T$28, MATCH('Relevant Nodes'!D65, Sharing!$R$8:$R$28, 0))</f>
        <v>0.51646109579767174</v>
      </c>
      <c r="V65" s="19">
        <f t="shared" si="18"/>
        <v>19.218352313671005</v>
      </c>
      <c r="W65" s="16">
        <f t="shared" si="19"/>
        <v>17.993264340606409</v>
      </c>
      <c r="X65" s="19">
        <f t="shared" si="11"/>
        <v>24.847681876800308</v>
      </c>
      <c r="Y65" s="20">
        <f t="shared" si="20"/>
        <v>21.546663242207792</v>
      </c>
    </row>
    <row r="66" spans="1:25" x14ac:dyDescent="0.35">
      <c r="A66" s="8" t="s">
        <v>79</v>
      </c>
      <c r="B66" s="9">
        <v>129.78</v>
      </c>
      <c r="C66" s="9">
        <v>0</v>
      </c>
      <c r="D66" s="8">
        <v>13</v>
      </c>
      <c r="E66" s="8">
        <v>2</v>
      </c>
      <c r="F66" s="8">
        <v>11</v>
      </c>
      <c r="G66" s="8">
        <v>2</v>
      </c>
      <c r="H66" s="10">
        <v>2</v>
      </c>
      <c r="I66" s="9">
        <v>17.21742194373752</v>
      </c>
      <c r="J66" s="9">
        <v>3.2073128451012107</v>
      </c>
      <c r="K66" s="18">
        <f>INDEX(Sharing!$G$8:$G$21, MATCH('Relevant Nodes'!G66, Sharing!$B$8:$B$21, 0))</f>
        <v>0.52716003555131441</v>
      </c>
      <c r="L66" s="19">
        <f t="shared" si="12"/>
        <v>9.0763367639626527</v>
      </c>
      <c r="M66" s="21">
        <f t="shared" si="13"/>
        <v>8.1410851797748673</v>
      </c>
      <c r="N66" s="19">
        <f t="shared" si="9"/>
        <v>11.378251450009786</v>
      </c>
      <c r="O66" s="20">
        <f t="shared" si="14"/>
        <v>11.979072802777164</v>
      </c>
      <c r="P66" s="14">
        <f>INDEX(Sharing!$O$8:$O$34, MATCH('Relevant Nodes'!F66, Sharing!$J$8:$J$34, 0))</f>
        <v>0.64362575081817364</v>
      </c>
      <c r="Q66">
        <f t="shared" si="15"/>
        <v>11.08157612569136</v>
      </c>
      <c r="R66" s="16">
        <f t="shared" si="16"/>
        <v>6.1358458180461604</v>
      </c>
      <c r="S66" s="19">
        <f t="shared" si="10"/>
        <v>10.08820075903524</v>
      </c>
      <c r="T66" s="20">
        <f t="shared" si="17"/>
        <v>11.979072802777164</v>
      </c>
      <c r="U66" s="25">
        <f>INDEX(Sharing!$T$8:$T$28, MATCH('Relevant Nodes'!D66, Sharing!$R$8:$R$28, 0))</f>
        <v>0.55294675369731494</v>
      </c>
      <c r="V66" s="19">
        <f t="shared" si="18"/>
        <v>9.5203175708265757</v>
      </c>
      <c r="W66" s="16">
        <f t="shared" si="19"/>
        <v>7.6971043729109443</v>
      </c>
      <c r="X66" s="19">
        <f t="shared" si="11"/>
        <v>11.092620837721951</v>
      </c>
      <c r="Y66" s="20">
        <f t="shared" si="20"/>
        <v>11.979072802777164</v>
      </c>
    </row>
    <row r="67" spans="1:25" x14ac:dyDescent="0.35">
      <c r="A67" s="8" t="s">
        <v>80</v>
      </c>
      <c r="B67" s="9">
        <v>15.239372958880642</v>
      </c>
      <c r="C67" s="9">
        <v>31.581307715212866</v>
      </c>
      <c r="D67" s="8">
        <v>4</v>
      </c>
      <c r="E67" s="8">
        <v>1</v>
      </c>
      <c r="F67" s="8">
        <v>3</v>
      </c>
      <c r="G67" s="8">
        <v>1</v>
      </c>
      <c r="H67" s="10">
        <v>1</v>
      </c>
      <c r="I67" s="9">
        <v>35.749953804762299</v>
      </c>
      <c r="J67" s="9">
        <v>2.9609946047557143</v>
      </c>
      <c r="K67" s="18">
        <f>INDEX(Sharing!$G$8:$G$21, MATCH('Relevant Nodes'!G67, Sharing!$B$8:$B$21, 0))</f>
        <v>0.50114892526192667</v>
      </c>
      <c r="L67" s="19">
        <f t="shared" ref="L67:L98" si="21">I67*K67</f>
        <v>17.916050927420152</v>
      </c>
      <c r="M67" s="21">
        <f t="shared" ref="M67:M98" si="22">I67-L67</f>
        <v>17.833902877342148</v>
      </c>
      <c r="N67" s="19">
        <f t="shared" si="9"/>
        <v>24.223841601115819</v>
      </c>
      <c r="O67" s="20">
        <f t="shared" ref="O67:O98" si="23">$J67+($L67*$AC$4)+($M67*$AC$4)</f>
        <v>21.174523569667961</v>
      </c>
      <c r="P67" s="14">
        <f>INDEX(Sharing!$O$8:$O$34, MATCH('Relevant Nodes'!F67, Sharing!$J$8:$J$34, 0))</f>
        <v>0.50129966934689707</v>
      </c>
      <c r="Q67">
        <f t="shared" ref="Q67:Q98" si="24">I67*P67</f>
        <v>17.921440021494185</v>
      </c>
      <c r="R67" s="16">
        <f t="shared" ref="R67:R98" si="25">I67-Q67</f>
        <v>17.828513783268114</v>
      </c>
      <c r="S67" s="19">
        <f t="shared" si="10"/>
        <v>24.22037458133423</v>
      </c>
      <c r="T67" s="20">
        <f t="shared" ref="T67:T98" si="26">$J67+($Q67*$AC$4)+($R67*$AC$4)</f>
        <v>21.174523569667961</v>
      </c>
      <c r="U67" s="25">
        <f>INDEX(Sharing!$T$8:$T$28, MATCH('Relevant Nodes'!D67, Sharing!$R$8:$R$28, 0))</f>
        <v>0.50129966934689707</v>
      </c>
      <c r="V67" s="19">
        <f t="shared" ref="V67:V98" si="27">I67*U67</f>
        <v>17.921440021494185</v>
      </c>
      <c r="W67" s="16">
        <f t="shared" ref="W67:W98" si="28">I67-V67</f>
        <v>17.828513783268114</v>
      </c>
      <c r="X67" s="19">
        <f t="shared" si="11"/>
        <v>24.22037458133423</v>
      </c>
      <c r="Y67" s="20">
        <f t="shared" ref="Y67:Y98" si="29">$J67+($V67*$AC$4)+($W67*$AC$4)</f>
        <v>21.174523569667961</v>
      </c>
    </row>
    <row r="68" spans="1:25" x14ac:dyDescent="0.35">
      <c r="A68" s="8" t="s">
        <v>81</v>
      </c>
      <c r="B68" s="9">
        <v>98.72463351622676</v>
      </c>
      <c r="C68" s="9">
        <v>204.59194998116163</v>
      </c>
      <c r="D68" s="8">
        <v>20</v>
      </c>
      <c r="E68" s="8">
        <v>16</v>
      </c>
      <c r="F68" s="8">
        <v>26</v>
      </c>
      <c r="G68" s="8">
        <v>13</v>
      </c>
      <c r="H68" s="10">
        <v>13</v>
      </c>
      <c r="I68" s="9">
        <v>-3.5868889855595003</v>
      </c>
      <c r="J68" s="9">
        <v>-4.2359846755105393</v>
      </c>
      <c r="K68" s="18">
        <f>INDEX(Sharing!$G$8:$G$21, MATCH('Relevant Nodes'!G68, Sharing!$B$8:$B$21, 0))</f>
        <v>1</v>
      </c>
      <c r="L68" s="19">
        <f t="shared" si="21"/>
        <v>-3.5868889855595003</v>
      </c>
      <c r="M68" s="21">
        <f t="shared" si="22"/>
        <v>0</v>
      </c>
      <c r="N68" s="19">
        <f t="shared" ref="N68:N131" si="30">($L68*$AC$3)+M68</f>
        <v>-1.2792998255896513</v>
      </c>
      <c r="O68" s="20">
        <f t="shared" si="23"/>
        <v>-6.0633970069835375</v>
      </c>
      <c r="P68" s="14">
        <f>INDEX(Sharing!$O$8:$O$34, MATCH('Relevant Nodes'!F68, Sharing!$J$8:$J$34, 0))</f>
        <v>1</v>
      </c>
      <c r="Q68">
        <f t="shared" si="24"/>
        <v>-3.5868889855595003</v>
      </c>
      <c r="R68" s="16">
        <f t="shared" si="25"/>
        <v>0</v>
      </c>
      <c r="S68" s="19">
        <f t="shared" ref="S68:S131" si="31">($Q68*$AC$3)+R68</f>
        <v>-1.2792998255896513</v>
      </c>
      <c r="T68" s="20">
        <f t="shared" si="26"/>
        <v>-6.0633970069835375</v>
      </c>
      <c r="U68" s="25">
        <f>INDEX(Sharing!$T$8:$T$28, MATCH('Relevant Nodes'!D68, Sharing!$R$8:$R$28, 0))</f>
        <v>0.51604366901891952</v>
      </c>
      <c r="V68" s="19">
        <f t="shared" si="27"/>
        <v>-1.8509913524716748</v>
      </c>
      <c r="W68" s="16">
        <f t="shared" si="28"/>
        <v>-1.7358976330878255</v>
      </c>
      <c r="X68" s="19">
        <f t="shared" ref="X68:X131" si="32">($V68*$AC$3)+W68</f>
        <v>-2.3960722088603728</v>
      </c>
      <c r="Y68" s="20">
        <f t="shared" si="29"/>
        <v>-6.0633970069835383</v>
      </c>
    </row>
    <row r="69" spans="1:25" x14ac:dyDescent="0.35">
      <c r="A69" s="8" t="s">
        <v>82</v>
      </c>
      <c r="B69" s="9">
        <v>32.199999999999996</v>
      </c>
      <c r="C69" s="9">
        <v>0</v>
      </c>
      <c r="D69" s="11">
        <v>9</v>
      </c>
      <c r="E69" s="8">
        <v>1</v>
      </c>
      <c r="F69" s="8">
        <v>7</v>
      </c>
      <c r="G69" s="8">
        <v>1</v>
      </c>
      <c r="H69" s="10">
        <v>1</v>
      </c>
      <c r="I69" s="9">
        <v>33.779572272739607</v>
      </c>
      <c r="J69" s="9">
        <v>4.202198792201945</v>
      </c>
      <c r="K69" s="18">
        <f>INDEX(Sharing!$G$8:$G$21, MATCH('Relevant Nodes'!G69, Sharing!$B$8:$B$21, 0))</f>
        <v>0.50114892526192667</v>
      </c>
      <c r="L69" s="19">
        <f t="shared" si="21"/>
        <v>16.928596340291033</v>
      </c>
      <c r="M69" s="21">
        <f t="shared" si="22"/>
        <v>16.850975932448574</v>
      </c>
      <c r="N69" s="19">
        <f t="shared" si="30"/>
        <v>22.888729103176772</v>
      </c>
      <c r="O69" s="20">
        <f t="shared" si="23"/>
        <v>21.41187747799459</v>
      </c>
      <c r="P69" s="14">
        <f>INDEX(Sharing!$O$8:$O$34, MATCH('Relevant Nodes'!F69, Sharing!$J$8:$J$34, 0))</f>
        <v>0.32892727374667907</v>
      </c>
      <c r="Q69">
        <f t="shared" si="24"/>
        <v>11.111022616001151</v>
      </c>
      <c r="R69" s="16">
        <f t="shared" si="25"/>
        <v>22.668549656738456</v>
      </c>
      <c r="S69" s="19">
        <f t="shared" si="31"/>
        <v>26.631406982961426</v>
      </c>
      <c r="T69" s="20">
        <f t="shared" si="26"/>
        <v>21.411877477994594</v>
      </c>
      <c r="U69" s="25">
        <f>INDEX(Sharing!$T$8:$T$28, MATCH('Relevant Nodes'!D69, Sharing!$R$8:$R$28, 0))</f>
        <v>0.40056816286454167</v>
      </c>
      <c r="V69" s="19">
        <f t="shared" si="27"/>
        <v>13.531021207641315</v>
      </c>
      <c r="W69" s="16">
        <f t="shared" si="28"/>
        <v>20.24855106509829</v>
      </c>
      <c r="X69" s="19">
        <f t="shared" si="32"/>
        <v>25.074525089015641</v>
      </c>
      <c r="Y69" s="20">
        <f t="shared" si="29"/>
        <v>21.41187747799459</v>
      </c>
    </row>
    <row r="70" spans="1:25" x14ac:dyDescent="0.35">
      <c r="A70" s="8" t="s">
        <v>83</v>
      </c>
      <c r="B70" s="9">
        <v>180</v>
      </c>
      <c r="C70" s="9">
        <v>247.15806037992678</v>
      </c>
      <c r="D70" s="8">
        <v>18</v>
      </c>
      <c r="E70" s="8">
        <v>7</v>
      </c>
      <c r="F70" s="8">
        <v>16</v>
      </c>
      <c r="G70" s="8">
        <v>6</v>
      </c>
      <c r="H70" s="10">
        <v>6</v>
      </c>
      <c r="I70" s="9">
        <v>0.30343346453450737</v>
      </c>
      <c r="J70" s="9">
        <v>3.9703439630823705</v>
      </c>
      <c r="K70" s="18">
        <f>INDEX(Sharing!$G$8:$G$21, MATCH('Relevant Nodes'!G70, Sharing!$B$8:$B$21, 0))</f>
        <v>1</v>
      </c>
      <c r="L70" s="19">
        <f t="shared" si="21"/>
        <v>0.30343346453450737</v>
      </c>
      <c r="M70" s="21">
        <f t="shared" si="22"/>
        <v>0</v>
      </c>
      <c r="N70" s="19">
        <f t="shared" si="30"/>
        <v>0.10822257946087739</v>
      </c>
      <c r="O70" s="20">
        <f t="shared" si="23"/>
        <v>4.1249342102587656</v>
      </c>
      <c r="P70" s="14">
        <f>INDEX(Sharing!$O$8:$O$34, MATCH('Relevant Nodes'!F70, Sharing!$J$8:$J$34, 0))</f>
        <v>1</v>
      </c>
      <c r="Q70">
        <f t="shared" si="24"/>
        <v>0.30343346453450737</v>
      </c>
      <c r="R70" s="16">
        <f t="shared" si="25"/>
        <v>0</v>
      </c>
      <c r="S70" s="19">
        <f t="shared" si="31"/>
        <v>0.10822257946087739</v>
      </c>
      <c r="T70" s="20">
        <f t="shared" si="26"/>
        <v>4.1249342102587656</v>
      </c>
      <c r="U70" s="25">
        <f>INDEX(Sharing!$T$8:$T$28, MATCH('Relevant Nodes'!D70, Sharing!$R$8:$R$28, 0))</f>
        <v>0.96599859177461878</v>
      </c>
      <c r="V70" s="19">
        <f t="shared" si="27"/>
        <v>0.29311629943762785</v>
      </c>
      <c r="W70" s="16">
        <f t="shared" si="28"/>
        <v>1.0317165096879521E-2</v>
      </c>
      <c r="X70" s="19">
        <f t="shared" si="32"/>
        <v>0.11486002445430386</v>
      </c>
      <c r="Y70" s="20">
        <f t="shared" si="29"/>
        <v>4.1249342102587665</v>
      </c>
    </row>
    <row r="71" spans="1:25" x14ac:dyDescent="0.35">
      <c r="A71" s="8" t="s">
        <v>84</v>
      </c>
      <c r="B71" s="9">
        <v>658.27465368034427</v>
      </c>
      <c r="C71" s="9">
        <v>1364.1751832636514</v>
      </c>
      <c r="D71" s="8">
        <v>18</v>
      </c>
      <c r="E71" s="8">
        <v>6</v>
      </c>
      <c r="F71" s="8">
        <v>15</v>
      </c>
      <c r="G71" s="8">
        <v>4</v>
      </c>
      <c r="H71" s="10">
        <v>4</v>
      </c>
      <c r="I71" s="9">
        <v>3.7584105922697524</v>
      </c>
      <c r="J71" s="9">
        <v>2.8970907979845357</v>
      </c>
      <c r="K71" s="18">
        <f>INDEX(Sharing!$G$8:$G$21, MATCH('Relevant Nodes'!G71, Sharing!$B$8:$B$21, 0))</f>
        <v>0.7566359530004696</v>
      </c>
      <c r="L71" s="19">
        <f t="shared" si="21"/>
        <v>2.8437485802490836</v>
      </c>
      <c r="M71" s="21">
        <f t="shared" si="22"/>
        <v>0.91466201202066877</v>
      </c>
      <c r="N71" s="19">
        <f t="shared" si="30"/>
        <v>1.9289133806523069</v>
      </c>
      <c r="O71" s="20">
        <f t="shared" si="23"/>
        <v>4.811888242428207</v>
      </c>
      <c r="P71" s="14">
        <f>INDEX(Sharing!$O$8:$O$34, MATCH('Relevant Nodes'!F71, Sharing!$J$8:$J$34, 0))</f>
        <v>0.82999295887309366</v>
      </c>
      <c r="Q71">
        <f t="shared" si="24"/>
        <v>3.1194543281379481</v>
      </c>
      <c r="R71" s="16">
        <f t="shared" si="25"/>
        <v>0.63895626413180429</v>
      </c>
      <c r="S71" s="19">
        <f t="shared" si="31"/>
        <v>1.7515408448054848</v>
      </c>
      <c r="T71" s="20">
        <f t="shared" si="26"/>
        <v>4.8118882424282061</v>
      </c>
      <c r="U71" s="25">
        <f>INDEX(Sharing!$T$8:$T$28, MATCH('Relevant Nodes'!D71, Sharing!$R$8:$R$28, 0))</f>
        <v>0.96599859177461878</v>
      </c>
      <c r="V71" s="19">
        <f t="shared" si="27"/>
        <v>3.6306193394433919</v>
      </c>
      <c r="W71" s="16">
        <f t="shared" si="28"/>
        <v>0.1277912528263605</v>
      </c>
      <c r="X71" s="19">
        <f t="shared" si="32"/>
        <v>1.4226879464322406</v>
      </c>
      <c r="Y71" s="20">
        <f t="shared" si="29"/>
        <v>4.8118882424282061</v>
      </c>
    </row>
    <row r="72" spans="1:25" x14ac:dyDescent="0.35">
      <c r="A72" s="8" t="s">
        <v>85</v>
      </c>
      <c r="B72" s="9">
        <v>5.4662968222071866</v>
      </c>
      <c r="C72" s="9">
        <v>11.32807776741331</v>
      </c>
      <c r="D72" s="8">
        <v>3</v>
      </c>
      <c r="E72" s="8">
        <v>1</v>
      </c>
      <c r="F72" s="8">
        <v>6</v>
      </c>
      <c r="G72" s="8">
        <v>1</v>
      </c>
      <c r="H72" s="10">
        <v>1</v>
      </c>
      <c r="I72" s="9">
        <v>30.824891369853628</v>
      </c>
      <c r="J72" s="9">
        <v>4.4657536191680656</v>
      </c>
      <c r="K72" s="18">
        <f>INDEX(Sharing!$G$8:$G$21, MATCH('Relevant Nodes'!G72, Sharing!$B$8:$B$21, 0))</f>
        <v>0.50114892526192667</v>
      </c>
      <c r="L72" s="19">
        <f t="shared" si="21"/>
        <v>15.447861181317784</v>
      </c>
      <c r="M72" s="21">
        <f t="shared" si="22"/>
        <v>15.377030188535844</v>
      </c>
      <c r="N72" s="19">
        <f t="shared" si="30"/>
        <v>20.886664357464646</v>
      </c>
      <c r="O72" s="20">
        <f t="shared" si="23"/>
        <v>20.170111025367394</v>
      </c>
      <c r="P72" s="14">
        <f>INDEX(Sharing!$O$8:$O$34, MATCH('Relevant Nodes'!F72, Sharing!$J$8:$J$34, 0))</f>
        <v>0.47210439510181312</v>
      </c>
      <c r="Q72">
        <f t="shared" si="24"/>
        <v>14.552566694243847</v>
      </c>
      <c r="R72" s="16">
        <f t="shared" si="25"/>
        <v>16.272324675609781</v>
      </c>
      <c r="S72" s="19">
        <f t="shared" si="31"/>
        <v>21.462643112778792</v>
      </c>
      <c r="T72" s="20">
        <f t="shared" si="26"/>
        <v>20.17011102536739</v>
      </c>
      <c r="U72" s="25">
        <f>INDEX(Sharing!$T$8:$T$28, MATCH('Relevant Nodes'!D72, Sharing!$R$8:$R$28, 0))</f>
        <v>0.47288879271661449</v>
      </c>
      <c r="V72" s="19">
        <f t="shared" si="27"/>
        <v>14.57674566551087</v>
      </c>
      <c r="W72" s="16">
        <f t="shared" si="28"/>
        <v>16.248145704342758</v>
      </c>
      <c r="X72" s="19">
        <f t="shared" si="32"/>
        <v>21.447087813403865</v>
      </c>
      <c r="Y72" s="20">
        <f t="shared" si="29"/>
        <v>20.17011102536739</v>
      </c>
    </row>
    <row r="73" spans="1:25" x14ac:dyDescent="0.35">
      <c r="A73" s="8" t="s">
        <v>86</v>
      </c>
      <c r="B73" s="9">
        <v>150</v>
      </c>
      <c r="C73" s="9">
        <v>205.96505031660564</v>
      </c>
      <c r="D73" s="8">
        <v>6</v>
      </c>
      <c r="E73" s="8">
        <v>1</v>
      </c>
      <c r="F73" s="8">
        <v>1</v>
      </c>
      <c r="G73" s="8">
        <v>1</v>
      </c>
      <c r="H73" s="10">
        <v>1</v>
      </c>
      <c r="I73" s="9">
        <v>37.435387342772167</v>
      </c>
      <c r="J73" s="9">
        <v>2.870069354131874</v>
      </c>
      <c r="K73" s="18">
        <f>INDEX(Sharing!$G$8:$G$21, MATCH('Relevant Nodes'!G73, Sharing!$B$8:$B$21, 0))</f>
        <v>0.50114892526192667</v>
      </c>
      <c r="L73" s="19">
        <f t="shared" si="21"/>
        <v>18.760704133594203</v>
      </c>
      <c r="M73" s="21">
        <f t="shared" si="22"/>
        <v>18.674683209177964</v>
      </c>
      <c r="N73" s="19">
        <f t="shared" si="30"/>
        <v>25.365875945465671</v>
      </c>
      <c r="O73" s="20">
        <f t="shared" si="23"/>
        <v>21.942276143654009</v>
      </c>
      <c r="P73" s="14">
        <f>INDEX(Sharing!$O$8:$O$34, MATCH('Relevant Nodes'!F73, Sharing!$J$8:$J$34, 0))</f>
        <v>0.51646109579767174</v>
      </c>
      <c r="Q73">
        <f t="shared" si="24"/>
        <v>19.333921168658403</v>
      </c>
      <c r="R73" s="16">
        <f t="shared" si="25"/>
        <v>18.101466174113764</v>
      </c>
      <c r="S73" s="19">
        <f t="shared" si="31"/>
        <v>24.997102498127468</v>
      </c>
      <c r="T73" s="20">
        <f t="shared" si="26"/>
        <v>21.942276143654009</v>
      </c>
      <c r="U73" s="25">
        <f>INDEX(Sharing!$T$8:$T$28, MATCH('Relevant Nodes'!D73, Sharing!$R$8:$R$28, 0))</f>
        <v>0.51646109579767174</v>
      </c>
      <c r="V73" s="19">
        <f t="shared" si="27"/>
        <v>19.333921168658403</v>
      </c>
      <c r="W73" s="16">
        <f t="shared" si="28"/>
        <v>18.101466174113764</v>
      </c>
      <c r="X73" s="19">
        <f t="shared" si="32"/>
        <v>24.997102498127468</v>
      </c>
      <c r="Y73" s="20">
        <f t="shared" si="29"/>
        <v>21.942276143654009</v>
      </c>
    </row>
    <row r="74" spans="1:25" x14ac:dyDescent="0.35">
      <c r="A74" s="8" t="s">
        <v>87</v>
      </c>
      <c r="B74" s="9">
        <v>73.64</v>
      </c>
      <c r="C74" s="9">
        <v>0</v>
      </c>
      <c r="D74" s="8">
        <v>12</v>
      </c>
      <c r="E74" s="8">
        <v>2</v>
      </c>
      <c r="F74" s="8">
        <v>11</v>
      </c>
      <c r="G74" s="8">
        <v>2</v>
      </c>
      <c r="H74" s="10">
        <v>2</v>
      </c>
      <c r="I74" s="9">
        <v>18.842753090284234</v>
      </c>
      <c r="J74" s="9">
        <v>2.9893683779019096</v>
      </c>
      <c r="K74" s="18">
        <f>INDEX(Sharing!$G$8:$G$21, MATCH('Relevant Nodes'!G74, Sharing!$B$8:$B$21, 0))</f>
        <v>0.52716003555131441</v>
      </c>
      <c r="L74" s="19">
        <f t="shared" si="21"/>
        <v>9.9331463889588765</v>
      </c>
      <c r="M74" s="21">
        <f t="shared" si="22"/>
        <v>8.909606701325357</v>
      </c>
      <c r="N74" s="19">
        <f t="shared" si="30"/>
        <v>12.45236269241143</v>
      </c>
      <c r="O74" s="20">
        <f t="shared" si="23"/>
        <v>12.589185794809016</v>
      </c>
      <c r="P74" s="14">
        <f>INDEX(Sharing!$O$8:$O$34, MATCH('Relevant Nodes'!F74, Sharing!$J$8:$J$34, 0))</f>
        <v>0.64362575081817364</v>
      </c>
      <c r="Q74">
        <f t="shared" si="24"/>
        <v>12.127681105215652</v>
      </c>
      <c r="R74" s="16">
        <f t="shared" si="25"/>
        <v>6.7150719850685814</v>
      </c>
      <c r="S74" s="19">
        <f t="shared" si="31"/>
        <v>11.040530728054796</v>
      </c>
      <c r="T74" s="20">
        <f t="shared" si="26"/>
        <v>12.589185794809016</v>
      </c>
      <c r="U74" s="25">
        <f>INDEX(Sharing!$T$8:$T$28, MATCH('Relevant Nodes'!D74, Sharing!$R$8:$R$28, 0))</f>
        <v>0.55495283901694736</v>
      </c>
      <c r="V74" s="19">
        <f t="shared" si="27"/>
        <v>10.456839322348594</v>
      </c>
      <c r="W74" s="16">
        <f t="shared" si="28"/>
        <v>8.385913767935639</v>
      </c>
      <c r="X74" s="19">
        <f t="shared" si="32"/>
        <v>12.115450080644489</v>
      </c>
      <c r="Y74" s="20">
        <f t="shared" si="29"/>
        <v>12.589185794809019</v>
      </c>
    </row>
    <row r="75" spans="1:25" x14ac:dyDescent="0.35">
      <c r="A75" s="8" t="s">
        <v>88</v>
      </c>
      <c r="B75" s="9">
        <v>33.095942578090785</v>
      </c>
      <c r="C75" s="9">
        <v>68.586361755429678</v>
      </c>
      <c r="D75" s="8">
        <v>4</v>
      </c>
      <c r="E75" s="8">
        <v>1</v>
      </c>
      <c r="F75" s="8">
        <v>3</v>
      </c>
      <c r="G75" s="8">
        <v>1</v>
      </c>
      <c r="H75" s="10">
        <v>1</v>
      </c>
      <c r="I75" s="9">
        <v>34.495005810849563</v>
      </c>
      <c r="J75" s="9">
        <v>2.9542421962853158</v>
      </c>
      <c r="K75" s="18">
        <f>INDEX(Sharing!$G$8:$G$21, MATCH('Relevant Nodes'!G75, Sharing!$B$8:$B$21, 0))</f>
        <v>0.50114892526192667</v>
      </c>
      <c r="L75" s="19">
        <f t="shared" si="21"/>
        <v>17.287135089011173</v>
      </c>
      <c r="M75" s="21">
        <f t="shared" si="22"/>
        <v>17.20787072183839</v>
      </c>
      <c r="N75" s="19">
        <f t="shared" si="30"/>
        <v>23.373500322685114</v>
      </c>
      <c r="O75" s="20">
        <f t="shared" si="23"/>
        <v>20.528412806738842</v>
      </c>
      <c r="P75" s="14">
        <f>INDEX(Sharing!$O$8:$O$34, MATCH('Relevant Nodes'!F75, Sharing!$J$8:$J$34, 0))</f>
        <v>0.50129966934689707</v>
      </c>
      <c r="Q75">
        <f t="shared" si="24"/>
        <v>17.292335007098178</v>
      </c>
      <c r="R75" s="16">
        <f t="shared" si="25"/>
        <v>17.202670803751385</v>
      </c>
      <c r="S75" s="19">
        <f t="shared" si="31"/>
        <v>23.370155007383019</v>
      </c>
      <c r="T75" s="20">
        <f t="shared" si="26"/>
        <v>20.528412806738842</v>
      </c>
      <c r="U75" s="25">
        <f>INDEX(Sharing!$T$8:$T$28, MATCH('Relevant Nodes'!D75, Sharing!$R$8:$R$28, 0))</f>
        <v>0.50129966934689707</v>
      </c>
      <c r="V75" s="19">
        <f t="shared" si="27"/>
        <v>17.292335007098178</v>
      </c>
      <c r="W75" s="16">
        <f t="shared" si="28"/>
        <v>17.202670803751385</v>
      </c>
      <c r="X75" s="19">
        <f t="shared" si="32"/>
        <v>23.370155007383019</v>
      </c>
      <c r="Y75" s="20">
        <f t="shared" si="29"/>
        <v>20.528412806738842</v>
      </c>
    </row>
    <row r="76" spans="1:25" x14ac:dyDescent="0.35">
      <c r="A76" s="8" t="s">
        <v>89</v>
      </c>
      <c r="B76" s="9">
        <v>12.257756510403995</v>
      </c>
      <c r="C76" s="9">
        <v>25.402356205714696</v>
      </c>
      <c r="D76" s="8">
        <v>4</v>
      </c>
      <c r="E76" s="8">
        <v>1</v>
      </c>
      <c r="F76" s="8">
        <v>3</v>
      </c>
      <c r="G76" s="8">
        <v>1</v>
      </c>
      <c r="H76" s="10">
        <v>1</v>
      </c>
      <c r="I76" s="9">
        <v>34.502197712483586</v>
      </c>
      <c r="J76" s="9">
        <v>2.9542421962853158</v>
      </c>
      <c r="K76" s="18">
        <f>INDEX(Sharing!$G$8:$G$21, MATCH('Relevant Nodes'!G76, Sharing!$B$8:$B$21, 0))</f>
        <v>0.50114892526192667</v>
      </c>
      <c r="L76" s="19">
        <f t="shared" si="21"/>
        <v>17.290739302785653</v>
      </c>
      <c r="M76" s="21">
        <f t="shared" si="22"/>
        <v>17.211458409697933</v>
      </c>
      <c r="N76" s="19">
        <f t="shared" si="30"/>
        <v>23.378373489429464</v>
      </c>
      <c r="O76" s="20">
        <f t="shared" si="23"/>
        <v>20.532076864864329</v>
      </c>
      <c r="P76" s="14">
        <f>INDEX(Sharing!$O$8:$O$34, MATCH('Relevant Nodes'!F76, Sharing!$J$8:$J$34, 0))</f>
        <v>0.50129966934689707</v>
      </c>
      <c r="Q76">
        <f t="shared" si="24"/>
        <v>17.295940305009289</v>
      </c>
      <c r="R76" s="16">
        <f t="shared" si="25"/>
        <v>17.206257407474297</v>
      </c>
      <c r="S76" s="19">
        <f t="shared" si="31"/>
        <v>23.375027476658907</v>
      </c>
      <c r="T76" s="20">
        <f t="shared" si="26"/>
        <v>20.532076864864329</v>
      </c>
      <c r="U76" s="25">
        <f>INDEX(Sharing!$T$8:$T$28, MATCH('Relevant Nodes'!D76, Sharing!$R$8:$R$28, 0))</f>
        <v>0.50129966934689707</v>
      </c>
      <c r="V76" s="19">
        <f t="shared" si="27"/>
        <v>17.295940305009289</v>
      </c>
      <c r="W76" s="16">
        <f t="shared" si="28"/>
        <v>17.206257407474297</v>
      </c>
      <c r="X76" s="19">
        <f t="shared" si="32"/>
        <v>23.375027476658907</v>
      </c>
      <c r="Y76" s="20">
        <f t="shared" si="29"/>
        <v>20.532076864864329</v>
      </c>
    </row>
    <row r="77" spans="1:25" x14ac:dyDescent="0.35">
      <c r="A77" s="8" t="s">
        <v>90</v>
      </c>
      <c r="B77" s="9">
        <v>51.03</v>
      </c>
      <c r="C77" s="9">
        <v>0</v>
      </c>
      <c r="D77" s="8">
        <v>12</v>
      </c>
      <c r="E77" s="8">
        <v>2</v>
      </c>
      <c r="F77" s="8">
        <v>10</v>
      </c>
      <c r="G77" s="8">
        <v>2</v>
      </c>
      <c r="H77" s="10">
        <v>2</v>
      </c>
      <c r="I77" s="9">
        <v>22.872039338489426</v>
      </c>
      <c r="J77" s="9">
        <v>2.9918189868377878</v>
      </c>
      <c r="K77" s="18">
        <f>INDEX(Sharing!$G$8:$G$21, MATCH('Relevant Nodes'!G77, Sharing!$B$8:$B$21, 0))</f>
        <v>0.52716003555131441</v>
      </c>
      <c r="L77" s="19">
        <f t="shared" si="21"/>
        <v>12.057225070809148</v>
      </c>
      <c r="M77" s="21">
        <f t="shared" si="22"/>
        <v>10.814814267680278</v>
      </c>
      <c r="N77" s="19">
        <f t="shared" si="30"/>
        <v>15.115144161435069</v>
      </c>
      <c r="O77" s="20">
        <f t="shared" si="23"/>
        <v>14.644436868617996</v>
      </c>
      <c r="P77" s="14">
        <f>INDEX(Sharing!$O$8:$O$34, MATCH('Relevant Nodes'!F77, Sharing!$J$8:$J$34, 0))</f>
        <v>0.46627992721572109</v>
      </c>
      <c r="Q77">
        <f t="shared" si="24"/>
        <v>10.664772838025959</v>
      </c>
      <c r="R77" s="16">
        <f t="shared" si="25"/>
        <v>12.207266500463467</v>
      </c>
      <c r="S77" s="19">
        <f t="shared" si="31"/>
        <v>16.010964380873805</v>
      </c>
      <c r="T77" s="20">
        <f t="shared" si="26"/>
        <v>14.644436868617994</v>
      </c>
      <c r="U77" s="25">
        <f>INDEX(Sharing!$T$8:$T$28, MATCH('Relevant Nodes'!D77, Sharing!$R$8:$R$28, 0))</f>
        <v>0.55495283901694736</v>
      </c>
      <c r="V77" s="19">
        <f t="shared" si="27"/>
        <v>12.69290316500201</v>
      </c>
      <c r="W77" s="16">
        <f t="shared" si="28"/>
        <v>10.179136173487416</v>
      </c>
      <c r="X77" s="19">
        <f t="shared" si="32"/>
        <v>14.706187016317033</v>
      </c>
      <c r="Y77" s="20">
        <f t="shared" si="29"/>
        <v>14.644436868617994</v>
      </c>
    </row>
    <row r="78" spans="1:25" x14ac:dyDescent="0.35">
      <c r="A78" s="8" t="s">
        <v>91</v>
      </c>
      <c r="B78" s="9">
        <v>51.03</v>
      </c>
      <c r="C78" s="9">
        <v>0</v>
      </c>
      <c r="D78" s="8">
        <v>12</v>
      </c>
      <c r="E78" s="8">
        <v>2</v>
      </c>
      <c r="F78" s="8">
        <v>10</v>
      </c>
      <c r="G78" s="8">
        <v>2</v>
      </c>
      <c r="H78" s="10">
        <v>2</v>
      </c>
      <c r="I78" s="9">
        <v>22.872039338489426</v>
      </c>
      <c r="J78" s="9">
        <v>2.9918189868377878</v>
      </c>
      <c r="K78" s="18">
        <f>INDEX(Sharing!$G$8:$G$21, MATCH('Relevant Nodes'!G78, Sharing!$B$8:$B$21, 0))</f>
        <v>0.52716003555131441</v>
      </c>
      <c r="L78" s="19">
        <f t="shared" si="21"/>
        <v>12.057225070809148</v>
      </c>
      <c r="M78" s="21">
        <f t="shared" si="22"/>
        <v>10.814814267680278</v>
      </c>
      <c r="N78" s="19">
        <f t="shared" si="30"/>
        <v>15.115144161435069</v>
      </c>
      <c r="O78" s="20">
        <f t="shared" si="23"/>
        <v>14.644436868617996</v>
      </c>
      <c r="P78" s="14">
        <f>INDEX(Sharing!$O$8:$O$34, MATCH('Relevant Nodes'!F78, Sharing!$J$8:$J$34, 0))</f>
        <v>0.46627992721572109</v>
      </c>
      <c r="Q78">
        <f t="shared" si="24"/>
        <v>10.664772838025959</v>
      </c>
      <c r="R78" s="16">
        <f t="shared" si="25"/>
        <v>12.207266500463467</v>
      </c>
      <c r="S78" s="19">
        <f t="shared" si="31"/>
        <v>16.010964380873805</v>
      </c>
      <c r="T78" s="20">
        <f t="shared" si="26"/>
        <v>14.644436868617994</v>
      </c>
      <c r="U78" s="25">
        <f>INDEX(Sharing!$T$8:$T$28, MATCH('Relevant Nodes'!D78, Sharing!$R$8:$R$28, 0))</f>
        <v>0.55495283901694736</v>
      </c>
      <c r="V78" s="19">
        <f t="shared" si="27"/>
        <v>12.69290316500201</v>
      </c>
      <c r="W78" s="16">
        <f t="shared" si="28"/>
        <v>10.179136173487416</v>
      </c>
      <c r="X78" s="19">
        <f t="shared" si="32"/>
        <v>14.706187016317033</v>
      </c>
      <c r="Y78" s="20">
        <f t="shared" si="29"/>
        <v>14.644436868617994</v>
      </c>
    </row>
    <row r="79" spans="1:25" x14ac:dyDescent="0.35">
      <c r="A79" s="8" t="s">
        <v>92</v>
      </c>
      <c r="B79" s="9">
        <v>49</v>
      </c>
      <c r="C79" s="9">
        <v>0</v>
      </c>
      <c r="D79" s="8">
        <v>2</v>
      </c>
      <c r="E79" s="8">
        <v>1</v>
      </c>
      <c r="F79" s="8">
        <v>1</v>
      </c>
      <c r="G79" s="8">
        <v>1</v>
      </c>
      <c r="H79" s="10">
        <v>1</v>
      </c>
      <c r="I79" s="9">
        <v>48.380221961930516</v>
      </c>
      <c r="J79" s="9">
        <v>2.8360356209568467</v>
      </c>
      <c r="K79" s="18">
        <f>INDEX(Sharing!$G$8:$G$21, MATCH('Relevant Nodes'!G79, Sharing!$B$8:$B$21, 0))</f>
        <v>0.50114892526192667</v>
      </c>
      <c r="L79" s="19">
        <f t="shared" si="21"/>
        <v>24.245696240154938</v>
      </c>
      <c r="M79" s="21">
        <f t="shared" si="22"/>
        <v>24.134525721775578</v>
      </c>
      <c r="N79" s="19">
        <f t="shared" si="30"/>
        <v>32.781995742789235</v>
      </c>
      <c r="O79" s="20">
        <f t="shared" si="23"/>
        <v>27.484307303901588</v>
      </c>
      <c r="P79" s="14">
        <f>INDEX(Sharing!$O$8:$O$34, MATCH('Relevant Nodes'!F79, Sharing!$J$8:$J$34, 0))</f>
        <v>0.51646109579767174</v>
      </c>
      <c r="Q79">
        <f t="shared" si="24"/>
        <v>24.986502449393218</v>
      </c>
      <c r="R79" s="16">
        <f t="shared" si="25"/>
        <v>23.393719512537299</v>
      </c>
      <c r="S79" s="19">
        <f t="shared" si="31"/>
        <v>32.305405476137885</v>
      </c>
      <c r="T79" s="20">
        <f t="shared" si="26"/>
        <v>27.484307303901588</v>
      </c>
      <c r="U79" s="25">
        <f>INDEX(Sharing!$T$8:$T$28, MATCH('Relevant Nodes'!D79, Sharing!$R$8:$R$28, 0))</f>
        <v>0.51646109579767174</v>
      </c>
      <c r="V79" s="19">
        <f t="shared" si="27"/>
        <v>24.986502449393218</v>
      </c>
      <c r="W79" s="16">
        <f t="shared" si="28"/>
        <v>23.393719512537299</v>
      </c>
      <c r="X79" s="19">
        <f t="shared" si="32"/>
        <v>32.305405476137885</v>
      </c>
      <c r="Y79" s="20">
        <f t="shared" si="29"/>
        <v>27.484307303901588</v>
      </c>
    </row>
    <row r="80" spans="1:25" x14ac:dyDescent="0.35">
      <c r="A80" s="8" t="s">
        <v>93</v>
      </c>
      <c r="B80" s="9">
        <v>1946.0666935521567</v>
      </c>
      <c r="C80" s="9">
        <v>1546.1109777099864</v>
      </c>
      <c r="D80" s="8">
        <v>21</v>
      </c>
      <c r="E80" s="8">
        <v>15</v>
      </c>
      <c r="F80" s="8">
        <v>24</v>
      </c>
      <c r="G80" s="8">
        <v>11</v>
      </c>
      <c r="H80" s="10">
        <v>11</v>
      </c>
      <c r="I80" s="9">
        <v>3.2918961095852115</v>
      </c>
      <c r="J80" s="9">
        <v>-4.1372450473205955</v>
      </c>
      <c r="K80" s="18">
        <f>INDEX(Sharing!$G$8:$G$21, MATCH('Relevant Nodes'!G80, Sharing!$B$8:$B$21, 0))</f>
        <v>1</v>
      </c>
      <c r="L80" s="19">
        <f t="shared" si="21"/>
        <v>3.2918961095852115</v>
      </c>
      <c r="M80" s="21">
        <f t="shared" si="22"/>
        <v>0</v>
      </c>
      <c r="N80" s="19">
        <f t="shared" si="30"/>
        <v>1.1740876664446616</v>
      </c>
      <c r="O80" s="20">
        <f t="shared" si="23"/>
        <v>-2.4601227363702178</v>
      </c>
      <c r="P80" s="14">
        <f>INDEX(Sharing!$O$8:$O$34, MATCH('Relevant Nodes'!F80, Sharing!$J$8:$J$34, 0))</f>
        <v>1</v>
      </c>
      <c r="Q80">
        <f t="shared" si="24"/>
        <v>3.2918961095852115</v>
      </c>
      <c r="R80" s="16">
        <f t="shared" si="25"/>
        <v>0</v>
      </c>
      <c r="S80" s="19">
        <f t="shared" si="31"/>
        <v>1.1740876664446616</v>
      </c>
      <c r="T80" s="20">
        <f t="shared" si="26"/>
        <v>-2.4601227363702178</v>
      </c>
      <c r="U80" s="25">
        <f>INDEX(Sharing!$T$8:$T$28, MATCH('Relevant Nodes'!D80, Sharing!$R$8:$R$28, 0))</f>
        <v>0.56272841873694912</v>
      </c>
      <c r="V80" s="19">
        <f t="shared" si="27"/>
        <v>1.8524434923932007</v>
      </c>
      <c r="W80" s="16">
        <f t="shared" si="28"/>
        <v>1.4394526171920108</v>
      </c>
      <c r="X80" s="19">
        <f t="shared" si="32"/>
        <v>2.1001451131889697</v>
      </c>
      <c r="Y80" s="20">
        <f t="shared" si="29"/>
        <v>-2.4601227363702183</v>
      </c>
    </row>
    <row r="81" spans="1:25" x14ac:dyDescent="0.35">
      <c r="A81" s="8" t="s">
        <v>94</v>
      </c>
      <c r="B81" s="9">
        <v>132.84757731545952</v>
      </c>
      <c r="C81" s="9">
        <v>275.30661725652953</v>
      </c>
      <c r="D81" s="8">
        <v>17</v>
      </c>
      <c r="E81" s="8">
        <v>10</v>
      </c>
      <c r="F81" s="8">
        <v>18</v>
      </c>
      <c r="G81" s="8">
        <v>7</v>
      </c>
      <c r="H81" s="10">
        <v>7</v>
      </c>
      <c r="I81" s="9">
        <v>-0.98850642045995507</v>
      </c>
      <c r="J81" s="9">
        <v>1.1722655092821128</v>
      </c>
      <c r="K81" s="18">
        <f>INDEX(Sharing!$G$8:$G$21, MATCH('Relevant Nodes'!G81, Sharing!$B$8:$B$21, 0))</f>
        <v>1</v>
      </c>
      <c r="L81" s="19">
        <f t="shared" si="21"/>
        <v>-0.98850642045995507</v>
      </c>
      <c r="M81" s="21">
        <f t="shared" si="22"/>
        <v>0</v>
      </c>
      <c r="N81" s="19">
        <f t="shared" si="30"/>
        <v>-0.35256069992124756</v>
      </c>
      <c r="O81" s="20">
        <f t="shared" si="23"/>
        <v>0.66865114325037955</v>
      </c>
      <c r="P81" s="14">
        <f>INDEX(Sharing!$O$8:$O$34, MATCH('Relevant Nodes'!F81, Sharing!$J$8:$J$34, 0))</f>
        <v>1</v>
      </c>
      <c r="Q81">
        <f t="shared" si="24"/>
        <v>-0.98850642045995507</v>
      </c>
      <c r="R81" s="16">
        <f t="shared" si="25"/>
        <v>0</v>
      </c>
      <c r="S81" s="19">
        <f t="shared" si="31"/>
        <v>-0.35256069992124756</v>
      </c>
      <c r="T81" s="20">
        <f t="shared" si="26"/>
        <v>0.66865114325037955</v>
      </c>
      <c r="U81" s="25">
        <f>INDEX(Sharing!$T$8:$T$28, MATCH('Relevant Nodes'!D81, Sharing!$R$8:$R$28, 0))</f>
        <v>1</v>
      </c>
      <c r="V81" s="19">
        <f t="shared" si="27"/>
        <v>-0.98850642045995507</v>
      </c>
      <c r="W81" s="16">
        <f t="shared" si="28"/>
        <v>0</v>
      </c>
      <c r="X81" s="19">
        <f t="shared" si="32"/>
        <v>-0.35256069992124756</v>
      </c>
      <c r="Y81" s="20">
        <f t="shared" si="29"/>
        <v>0.66865114325037955</v>
      </c>
    </row>
    <row r="82" spans="1:25" x14ac:dyDescent="0.35">
      <c r="A82" s="8" t="s">
        <v>95</v>
      </c>
      <c r="B82" s="9">
        <v>66.009999999999991</v>
      </c>
      <c r="C82" s="9">
        <v>0</v>
      </c>
      <c r="D82" s="8">
        <v>3</v>
      </c>
      <c r="E82" s="8">
        <v>1</v>
      </c>
      <c r="F82" s="8">
        <v>5</v>
      </c>
      <c r="G82" s="8">
        <v>1</v>
      </c>
      <c r="H82" s="10">
        <v>1</v>
      </c>
      <c r="I82" s="9">
        <v>30.749469347833642</v>
      </c>
      <c r="J82" s="9">
        <v>3.0645447257368792</v>
      </c>
      <c r="K82" s="18">
        <f>INDEX(Sharing!$G$8:$G$21, MATCH('Relevant Nodes'!G82, Sharing!$B$8:$B$21, 0))</f>
        <v>0.50114892526192667</v>
      </c>
      <c r="L82" s="19">
        <f t="shared" si="21"/>
        <v>15.410063516041387</v>
      </c>
      <c r="M82" s="21">
        <f t="shared" si="22"/>
        <v>15.339405831792256</v>
      </c>
      <c r="N82" s="19">
        <f t="shared" si="30"/>
        <v>20.835559085423576</v>
      </c>
      <c r="O82" s="20">
        <f t="shared" si="23"/>
        <v>18.730476874377686</v>
      </c>
      <c r="P82" s="14">
        <f>INDEX(Sharing!$O$8:$O$34, MATCH('Relevant Nodes'!F82, Sharing!$J$8:$J$34, 0))</f>
        <v>0.47179224098430234</v>
      </c>
      <c r="Q82">
        <f t="shared" si="24"/>
        <v>14.507361052692548</v>
      </c>
      <c r="R82" s="16">
        <f t="shared" si="25"/>
        <v>16.242108295141094</v>
      </c>
      <c r="S82" s="19">
        <f t="shared" si="31"/>
        <v>21.416303688194418</v>
      </c>
      <c r="T82" s="20">
        <f t="shared" si="26"/>
        <v>18.730476874377683</v>
      </c>
      <c r="U82" s="25">
        <f>INDEX(Sharing!$T$8:$T$28, MATCH('Relevant Nodes'!D82, Sharing!$R$8:$R$28, 0))</f>
        <v>0.47288879271661449</v>
      </c>
      <c r="V82" s="19">
        <f t="shared" si="27"/>
        <v>14.541079436573595</v>
      </c>
      <c r="W82" s="16">
        <f t="shared" si="28"/>
        <v>16.208389911260049</v>
      </c>
      <c r="X82" s="19">
        <f t="shared" si="32"/>
        <v>21.394611303108388</v>
      </c>
      <c r="Y82" s="20">
        <f t="shared" si="29"/>
        <v>18.730476874377686</v>
      </c>
    </row>
    <row r="83" spans="1:25" x14ac:dyDescent="0.35">
      <c r="A83" s="8" t="s">
        <v>96</v>
      </c>
      <c r="B83" s="9">
        <v>66.009999999999991</v>
      </c>
      <c r="C83" s="9">
        <v>0</v>
      </c>
      <c r="D83" s="8">
        <v>3</v>
      </c>
      <c r="E83" s="8">
        <v>1</v>
      </c>
      <c r="F83" s="8">
        <v>5</v>
      </c>
      <c r="G83" s="8">
        <v>1</v>
      </c>
      <c r="H83" s="10">
        <v>1</v>
      </c>
      <c r="I83" s="9">
        <v>30.404685188988218</v>
      </c>
      <c r="J83" s="9">
        <v>3.013791933082242</v>
      </c>
      <c r="K83" s="18">
        <f>INDEX(Sharing!$G$8:$G$21, MATCH('Relevant Nodes'!G83, Sharing!$B$8:$B$21, 0))</f>
        <v>0.50114892526192667</v>
      </c>
      <c r="L83" s="19">
        <f t="shared" si="21"/>
        <v>15.237275305388666</v>
      </c>
      <c r="M83" s="21">
        <f t="shared" si="22"/>
        <v>15.167409883599552</v>
      </c>
      <c r="N83" s="19">
        <f t="shared" si="30"/>
        <v>20.601936494019473</v>
      </c>
      <c r="O83" s="20">
        <f t="shared" si="23"/>
        <v>18.504066896316068</v>
      </c>
      <c r="P83" s="14">
        <f>INDEX(Sharing!$O$8:$O$34, MATCH('Relevant Nodes'!F83, Sharing!$J$8:$J$34, 0))</f>
        <v>0.47179224098430234</v>
      </c>
      <c r="Q83">
        <f t="shared" si="24"/>
        <v>14.344694561734977</v>
      </c>
      <c r="R83" s="16">
        <f t="shared" si="25"/>
        <v>16.059990627253242</v>
      </c>
      <c r="S83" s="19">
        <f t="shared" si="31"/>
        <v>21.17616938964164</v>
      </c>
      <c r="T83" s="20">
        <f t="shared" si="26"/>
        <v>18.504066896316068</v>
      </c>
      <c r="U83" s="25">
        <f>INDEX(Sharing!$T$8:$T$28, MATCH('Relevant Nodes'!D83, Sharing!$R$8:$R$28, 0))</f>
        <v>0.47288879271661449</v>
      </c>
      <c r="V83" s="19">
        <f t="shared" si="27"/>
        <v>14.378034871949367</v>
      </c>
      <c r="W83" s="16">
        <f t="shared" si="28"/>
        <v>16.02665031703885</v>
      </c>
      <c r="X83" s="19">
        <f t="shared" si="32"/>
        <v>21.154720234468311</v>
      </c>
      <c r="Y83" s="20">
        <f t="shared" si="29"/>
        <v>18.504066896316068</v>
      </c>
    </row>
    <row r="84" spans="1:25" x14ac:dyDescent="0.35">
      <c r="A84" s="8" t="s">
        <v>97</v>
      </c>
      <c r="B84" s="9">
        <v>39.75488597968863</v>
      </c>
      <c r="C84" s="9">
        <v>82.386020126642265</v>
      </c>
      <c r="D84" s="8">
        <v>10</v>
      </c>
      <c r="E84" s="8">
        <v>2</v>
      </c>
      <c r="F84" s="8">
        <v>9</v>
      </c>
      <c r="G84" s="8">
        <v>2</v>
      </c>
      <c r="H84" s="10">
        <v>2</v>
      </c>
      <c r="I84" s="9">
        <v>22.898651835853158</v>
      </c>
      <c r="J84" s="9">
        <v>2.8894662974607015</v>
      </c>
      <c r="K84" s="18">
        <f>INDEX(Sharing!$G$8:$G$21, MATCH('Relevant Nodes'!G84, Sharing!$B$8:$B$21, 0))</f>
        <v>0.52716003555131441</v>
      </c>
      <c r="L84" s="19">
        <f t="shared" si="21"/>
        <v>12.071254115865521</v>
      </c>
      <c r="M84" s="21">
        <f t="shared" si="22"/>
        <v>10.827397719987637</v>
      </c>
      <c r="N84" s="19">
        <f t="shared" si="30"/>
        <v>15.132731212952233</v>
      </c>
      <c r="O84" s="20">
        <f t="shared" si="23"/>
        <v>14.55564244827281</v>
      </c>
      <c r="P84" s="14">
        <f>INDEX(Sharing!$O$8:$O$34, MATCH('Relevant Nodes'!F84, Sharing!$J$8:$J$34, 0))</f>
        <v>0.46226775657645619</v>
      </c>
      <c r="Q84">
        <f t="shared" si="24"/>
        <v>10.585308412785189</v>
      </c>
      <c r="R84" s="16">
        <f t="shared" si="25"/>
        <v>12.31334342306797</v>
      </c>
      <c r="S84" s="19">
        <f t="shared" si="31"/>
        <v>16.088699521571936</v>
      </c>
      <c r="T84" s="20">
        <f t="shared" si="26"/>
        <v>14.55564244827281</v>
      </c>
      <c r="U84" s="25">
        <f>INDEX(Sharing!$T$8:$T$28, MATCH('Relevant Nodes'!D84, Sharing!$R$8:$R$28, 0))</f>
        <v>0.51109562164818878</v>
      </c>
      <c r="V84" s="19">
        <f t="shared" si="27"/>
        <v>11.70340069495081</v>
      </c>
      <c r="W84" s="16">
        <f t="shared" si="28"/>
        <v>11.195251140902348</v>
      </c>
      <c r="X84" s="19">
        <f t="shared" si="32"/>
        <v>15.369386032763504</v>
      </c>
      <c r="Y84" s="20">
        <f t="shared" si="29"/>
        <v>14.55564244827281</v>
      </c>
    </row>
    <row r="85" spans="1:25" x14ac:dyDescent="0.35">
      <c r="A85" s="8" t="s">
        <v>98</v>
      </c>
      <c r="B85" s="9">
        <v>23.355995513067072</v>
      </c>
      <c r="C85" s="9">
        <v>48.401786824402329</v>
      </c>
      <c r="D85" s="8">
        <v>16</v>
      </c>
      <c r="E85" s="8">
        <v>3</v>
      </c>
      <c r="F85" s="8">
        <v>13</v>
      </c>
      <c r="G85" s="8">
        <v>3</v>
      </c>
      <c r="H85" s="10">
        <v>3</v>
      </c>
      <c r="I85" s="9">
        <v>7.228164940043289</v>
      </c>
      <c r="J85" s="9">
        <v>4.1985235834622268</v>
      </c>
      <c r="K85" s="18">
        <f>INDEX(Sharing!$G$8:$G$21, MATCH('Relevant Nodes'!G85, Sharing!$B$8:$B$21, 0))</f>
        <v>0.65268200277898314</v>
      </c>
      <c r="L85" s="19">
        <f t="shared" si="21"/>
        <v>4.7176931694842823</v>
      </c>
      <c r="M85" s="21">
        <f t="shared" si="22"/>
        <v>2.5104717705590067</v>
      </c>
      <c r="N85" s="19">
        <f t="shared" si="30"/>
        <v>4.1930842163872706</v>
      </c>
      <c r="O85" s="20">
        <f t="shared" si="23"/>
        <v>7.8810567754660816</v>
      </c>
      <c r="P85" s="14">
        <f>INDEX(Sharing!$O$8:$O$34, MATCH('Relevant Nodes'!F85, Sharing!$J$8:$J$34, 0))</f>
        <v>0.54736497875674861</v>
      </c>
      <c r="Q85">
        <f t="shared" si="24"/>
        <v>3.9564443488570702</v>
      </c>
      <c r="R85" s="16">
        <f t="shared" si="25"/>
        <v>3.2717205911862188</v>
      </c>
      <c r="S85" s="19">
        <f t="shared" si="31"/>
        <v>4.6828260326495812</v>
      </c>
      <c r="T85" s="20">
        <f t="shared" si="26"/>
        <v>7.8810567754660807</v>
      </c>
      <c r="U85" s="25">
        <f>INDEX(Sharing!$T$8:$T$28, MATCH('Relevant Nodes'!D85, Sharing!$R$8:$R$28, 0))</f>
        <v>0.72632339191350959</v>
      </c>
      <c r="V85" s="19">
        <f t="shared" si="27"/>
        <v>5.2499852765625512</v>
      </c>
      <c r="W85" s="16">
        <f t="shared" si="28"/>
        <v>1.9781796634807378</v>
      </c>
      <c r="X85" s="19">
        <f t="shared" si="32"/>
        <v>3.8506394122195373</v>
      </c>
      <c r="Y85" s="20">
        <f t="shared" si="29"/>
        <v>7.8810567754660807</v>
      </c>
    </row>
    <row r="86" spans="1:25" x14ac:dyDescent="0.35">
      <c r="A86" s="8" t="s">
        <v>99</v>
      </c>
      <c r="B86" s="9">
        <v>23.355995513067072</v>
      </c>
      <c r="C86" s="9">
        <v>48.401786824402329</v>
      </c>
      <c r="D86" s="8">
        <v>16</v>
      </c>
      <c r="E86" s="8">
        <v>3</v>
      </c>
      <c r="F86" s="8">
        <v>13</v>
      </c>
      <c r="G86" s="8">
        <v>3</v>
      </c>
      <c r="H86" s="10">
        <v>3</v>
      </c>
      <c r="I86" s="9">
        <v>7.228164940043289</v>
      </c>
      <c r="J86" s="9">
        <v>4.1855670158298688</v>
      </c>
      <c r="K86" s="18">
        <f>INDEX(Sharing!$G$8:$G$21, MATCH('Relevant Nodes'!G86, Sharing!$B$8:$B$21, 0))</f>
        <v>0.65268200277898314</v>
      </c>
      <c r="L86" s="19">
        <f t="shared" si="21"/>
        <v>4.7176931694842823</v>
      </c>
      <c r="M86" s="21">
        <f t="shared" si="22"/>
        <v>2.5104717705590067</v>
      </c>
      <c r="N86" s="19">
        <f t="shared" si="30"/>
        <v>4.1930842163872706</v>
      </c>
      <c r="O86" s="20">
        <f t="shared" si="23"/>
        <v>7.8681002078337237</v>
      </c>
      <c r="P86" s="14">
        <f>INDEX(Sharing!$O$8:$O$34, MATCH('Relevant Nodes'!F86, Sharing!$J$8:$J$34, 0))</f>
        <v>0.54736497875674861</v>
      </c>
      <c r="Q86">
        <f t="shared" si="24"/>
        <v>3.9564443488570702</v>
      </c>
      <c r="R86" s="16">
        <f t="shared" si="25"/>
        <v>3.2717205911862188</v>
      </c>
      <c r="S86" s="19">
        <f t="shared" si="31"/>
        <v>4.6828260326495812</v>
      </c>
      <c r="T86" s="20">
        <f t="shared" si="26"/>
        <v>7.8681002078337228</v>
      </c>
      <c r="U86" s="25">
        <f>INDEX(Sharing!$T$8:$T$28, MATCH('Relevant Nodes'!D86, Sharing!$R$8:$R$28, 0))</f>
        <v>0.72632339191350959</v>
      </c>
      <c r="V86" s="19">
        <f t="shared" si="27"/>
        <v>5.2499852765625512</v>
      </c>
      <c r="W86" s="16">
        <f t="shared" si="28"/>
        <v>1.9781796634807378</v>
      </c>
      <c r="X86" s="19">
        <f t="shared" si="32"/>
        <v>3.8506394122195373</v>
      </c>
      <c r="Y86" s="20">
        <f t="shared" si="29"/>
        <v>7.8681002078337228</v>
      </c>
    </row>
    <row r="87" spans="1:25" x14ac:dyDescent="0.35">
      <c r="A87" s="8" t="s">
        <v>100</v>
      </c>
      <c r="B87" s="9">
        <v>69.929999999999993</v>
      </c>
      <c r="C87" s="9">
        <v>0</v>
      </c>
      <c r="D87" s="8">
        <v>10</v>
      </c>
      <c r="E87" s="8">
        <v>2</v>
      </c>
      <c r="F87" s="8">
        <v>10</v>
      </c>
      <c r="G87" s="8">
        <v>2</v>
      </c>
      <c r="H87" s="10">
        <v>2</v>
      </c>
      <c r="I87" s="9">
        <v>26.374817717887421</v>
      </c>
      <c r="J87" s="9">
        <v>2.4917154416549661</v>
      </c>
      <c r="K87" s="18">
        <f>INDEX(Sharing!$G$8:$G$21, MATCH('Relevant Nodes'!G87, Sharing!$B$8:$B$21, 0))</f>
        <v>0.52716003555131441</v>
      </c>
      <c r="L87" s="19">
        <f t="shared" si="21"/>
        <v>13.90374984582097</v>
      </c>
      <c r="M87" s="21">
        <f t="shared" si="22"/>
        <v>12.471067872066451</v>
      </c>
      <c r="N87" s="19">
        <f t="shared" si="30"/>
        <v>17.429979292076958</v>
      </c>
      <c r="O87" s="20">
        <f t="shared" si="23"/>
        <v>15.928893824387069</v>
      </c>
      <c r="P87" s="14">
        <f>INDEX(Sharing!$O$8:$O$34, MATCH('Relevant Nodes'!F87, Sharing!$J$8:$J$34, 0))</f>
        <v>0.46627992721572109</v>
      </c>
      <c r="Q87">
        <f t="shared" si="24"/>
        <v>12.298048085824458</v>
      </c>
      <c r="R87" s="16">
        <f t="shared" si="25"/>
        <v>14.076769632062963</v>
      </c>
      <c r="S87" s="19">
        <f t="shared" si="31"/>
        <v>18.462991462353113</v>
      </c>
      <c r="T87" s="20">
        <f t="shared" si="26"/>
        <v>15.928893824387067</v>
      </c>
      <c r="U87" s="25">
        <f>INDEX(Sharing!$T$8:$T$28, MATCH('Relevant Nodes'!D87, Sharing!$R$8:$R$28, 0))</f>
        <v>0.51109562164818878</v>
      </c>
      <c r="V87" s="19">
        <f t="shared" si="27"/>
        <v>13.480053857381336</v>
      </c>
      <c r="W87" s="16">
        <f t="shared" si="28"/>
        <v>12.894763860506085</v>
      </c>
      <c r="X87" s="19">
        <f t="shared" si="32"/>
        <v>17.70255986927971</v>
      </c>
      <c r="Y87" s="20">
        <f t="shared" si="29"/>
        <v>15.928893824387069</v>
      </c>
    </row>
    <row r="88" spans="1:25" x14ac:dyDescent="0.35">
      <c r="A88" s="8" t="s">
        <v>101</v>
      </c>
      <c r="B88" s="9">
        <v>87.5</v>
      </c>
      <c r="C88" s="9">
        <v>0</v>
      </c>
      <c r="D88" s="8">
        <v>14</v>
      </c>
      <c r="E88" s="8">
        <v>2</v>
      </c>
      <c r="F88" s="8">
        <v>12</v>
      </c>
      <c r="G88" s="8">
        <v>2</v>
      </c>
      <c r="H88" s="10">
        <v>2</v>
      </c>
      <c r="I88" s="9">
        <v>15.773786651739462</v>
      </c>
      <c r="J88" s="9">
        <v>2.9192849304751167</v>
      </c>
      <c r="K88" s="18">
        <f>INDEX(Sharing!$G$8:$G$21, MATCH('Relevant Nodes'!G88, Sharing!$B$8:$B$21, 0))</f>
        <v>0.52716003555131441</v>
      </c>
      <c r="L88" s="19">
        <f t="shared" si="21"/>
        <v>8.3153099321098232</v>
      </c>
      <c r="M88" s="21">
        <f t="shared" si="22"/>
        <v>7.4584767196296387</v>
      </c>
      <c r="N88" s="19">
        <f t="shared" si="30"/>
        <v>10.424215160015928</v>
      </c>
      <c r="O88" s="20">
        <f t="shared" si="23"/>
        <v>10.955556015936819</v>
      </c>
      <c r="P88" s="14">
        <f>INDEX(Sharing!$O$8:$O$34, MATCH('Relevant Nodes'!F88, Sharing!$J$8:$J$34, 0))</f>
        <v>0.50142857492845549</v>
      </c>
      <c r="Q88">
        <f t="shared" si="24"/>
        <v>7.9094273620072117</v>
      </c>
      <c r="R88" s="16">
        <f t="shared" si="25"/>
        <v>7.8643592897322501</v>
      </c>
      <c r="S88" s="19">
        <f t="shared" si="31"/>
        <v>10.685335652665742</v>
      </c>
      <c r="T88" s="20">
        <f t="shared" si="26"/>
        <v>10.955556015936819</v>
      </c>
      <c r="U88" s="25">
        <f>INDEX(Sharing!$T$8:$T$28, MATCH('Relevant Nodes'!D88, Sharing!$R$8:$R$28, 0))</f>
        <v>0.50142857492845549</v>
      </c>
      <c r="V88" s="19">
        <f t="shared" si="27"/>
        <v>7.9094273620072117</v>
      </c>
      <c r="W88" s="16">
        <f t="shared" si="28"/>
        <v>7.8643592897322501</v>
      </c>
      <c r="X88" s="19">
        <f t="shared" si="32"/>
        <v>10.685335652665742</v>
      </c>
      <c r="Y88" s="20">
        <f t="shared" si="29"/>
        <v>10.955556015936819</v>
      </c>
    </row>
    <row r="89" spans="1:25" x14ac:dyDescent="0.35">
      <c r="A89" s="8" t="s">
        <v>102</v>
      </c>
      <c r="B89" s="9">
        <v>153.75</v>
      </c>
      <c r="C89" s="9">
        <v>34.25885336932874</v>
      </c>
      <c r="D89" s="8">
        <v>15</v>
      </c>
      <c r="E89" s="8">
        <v>3</v>
      </c>
      <c r="F89" s="8">
        <v>12</v>
      </c>
      <c r="G89" s="8">
        <v>4</v>
      </c>
      <c r="H89" s="10">
        <v>4</v>
      </c>
      <c r="I89" s="9">
        <v>13.238075374157752</v>
      </c>
      <c r="J89" s="9">
        <v>2.8473077891298302</v>
      </c>
      <c r="K89" s="18">
        <f>INDEX(Sharing!$G$8:$G$21, MATCH('Relevant Nodes'!G89, Sharing!$B$8:$B$21, 0))</f>
        <v>0.7566359530004696</v>
      </c>
      <c r="L89" s="19">
        <f t="shared" si="21"/>
        <v>10.016403776617899</v>
      </c>
      <c r="M89" s="21">
        <f t="shared" si="22"/>
        <v>3.2216715975398529</v>
      </c>
      <c r="N89" s="19">
        <f t="shared" si="30"/>
        <v>6.7941221685083928</v>
      </c>
      <c r="O89" s="20">
        <f t="shared" si="23"/>
        <v>9.5917100500019803</v>
      </c>
      <c r="P89" s="14">
        <f>INDEX(Sharing!$O$8:$O$34, MATCH('Relevant Nodes'!F89, Sharing!$J$8:$J$34, 0))</f>
        <v>0.50142857492845549</v>
      </c>
      <c r="Q89">
        <f t="shared" si="24"/>
        <v>6.6379492696594022</v>
      </c>
      <c r="R89" s="16">
        <f t="shared" si="25"/>
        <v>6.6001261044983499</v>
      </c>
      <c r="S89" s="19">
        <f t="shared" si="31"/>
        <v>8.9676170910150717</v>
      </c>
      <c r="T89" s="20">
        <f t="shared" si="26"/>
        <v>9.5917100500019803</v>
      </c>
      <c r="U89" s="25">
        <f>INDEX(Sharing!$T$8:$T$28, MATCH('Relevant Nodes'!D89, Sharing!$R$8:$R$28, 0))</f>
        <v>0.52439677684260211</v>
      </c>
      <c r="V89" s="19">
        <f t="shared" si="27"/>
        <v>6.9420040578077495</v>
      </c>
      <c r="W89" s="16">
        <f t="shared" si="28"/>
        <v>6.2960713163500026</v>
      </c>
      <c r="X89" s="19">
        <f t="shared" si="32"/>
        <v>8.772006483607715</v>
      </c>
      <c r="Y89" s="20">
        <f t="shared" si="29"/>
        <v>9.5917100500019785</v>
      </c>
    </row>
    <row r="90" spans="1:25" x14ac:dyDescent="0.35">
      <c r="A90" s="8" t="s">
        <v>103</v>
      </c>
      <c r="B90" s="9">
        <v>1025.95</v>
      </c>
      <c r="C90" s="9">
        <v>828.66605244047673</v>
      </c>
      <c r="D90" s="8">
        <v>16</v>
      </c>
      <c r="E90" s="8">
        <v>3</v>
      </c>
      <c r="F90" s="8">
        <v>13</v>
      </c>
      <c r="G90" s="8">
        <v>3</v>
      </c>
      <c r="H90" s="10">
        <v>3</v>
      </c>
      <c r="I90" s="9">
        <v>7.9020553134234328</v>
      </c>
      <c r="J90" s="9">
        <v>3.9613392318228682</v>
      </c>
      <c r="K90" s="18">
        <f>INDEX(Sharing!$G$8:$G$21, MATCH('Relevant Nodes'!G90, Sharing!$B$8:$B$21, 0))</f>
        <v>0.65268200277898314</v>
      </c>
      <c r="L90" s="19">
        <f t="shared" si="21"/>
        <v>5.1575292880355113</v>
      </c>
      <c r="M90" s="21">
        <f t="shared" si="22"/>
        <v>2.7445260253879216</v>
      </c>
      <c r="N90" s="19">
        <f t="shared" si="30"/>
        <v>4.5840104212586672</v>
      </c>
      <c r="O90" s="20">
        <f t="shared" si="23"/>
        <v>7.9871993523527038</v>
      </c>
      <c r="P90" s="14">
        <f>INDEX(Sharing!$O$8:$O$34, MATCH('Relevant Nodes'!F90, Sharing!$J$8:$J$34, 0))</f>
        <v>0.54736497875674861</v>
      </c>
      <c r="Q90">
        <f t="shared" si="24"/>
        <v>4.3253083387666695</v>
      </c>
      <c r="R90" s="16">
        <f t="shared" si="25"/>
        <v>3.5767469746567633</v>
      </c>
      <c r="S90" s="19">
        <f t="shared" si="31"/>
        <v>5.1194114467612835</v>
      </c>
      <c r="T90" s="20">
        <f t="shared" si="26"/>
        <v>7.9871993523527038</v>
      </c>
      <c r="U90" s="25">
        <f>INDEX(Sharing!$T$8:$T$28, MATCH('Relevant Nodes'!D90, Sharing!$R$8:$R$28, 0))</f>
        <v>0.72632339191350959</v>
      </c>
      <c r="V90" s="19">
        <f t="shared" si="27"/>
        <v>5.7394476183338785</v>
      </c>
      <c r="W90" s="16">
        <f t="shared" si="28"/>
        <v>2.1626076950895543</v>
      </c>
      <c r="X90" s="19">
        <f t="shared" si="32"/>
        <v>4.2096390826445154</v>
      </c>
      <c r="Y90" s="20">
        <f t="shared" si="29"/>
        <v>7.9871993523527047</v>
      </c>
    </row>
    <row r="91" spans="1:25" x14ac:dyDescent="0.35">
      <c r="A91" s="8" t="s">
        <v>104</v>
      </c>
      <c r="B91" s="9">
        <v>298.54999999999995</v>
      </c>
      <c r="C91" s="9">
        <v>0</v>
      </c>
      <c r="D91" s="8">
        <v>18</v>
      </c>
      <c r="E91" s="8">
        <v>5</v>
      </c>
      <c r="F91" s="8">
        <v>15</v>
      </c>
      <c r="G91" s="8">
        <v>5</v>
      </c>
      <c r="H91" s="10">
        <v>5</v>
      </c>
      <c r="I91" s="9">
        <v>2.3355769876479697</v>
      </c>
      <c r="J91" s="9">
        <v>4.9208054485462327</v>
      </c>
      <c r="K91" s="18">
        <f>INDEX(Sharing!$G$8:$G$21, MATCH('Relevant Nodes'!G91, Sharing!$B$8:$B$21, 0))</f>
        <v>0.93067271390499695</v>
      </c>
      <c r="L91" s="19">
        <f t="shared" si="21"/>
        <v>2.1736577736283937</v>
      </c>
      <c r="M91" s="21">
        <f t="shared" si="22"/>
        <v>0.16191921401957599</v>
      </c>
      <c r="N91" s="19">
        <f t="shared" si="30"/>
        <v>0.93717599556187881</v>
      </c>
      <c r="O91" s="20">
        <f t="shared" si="23"/>
        <v>6.1107118564432445</v>
      </c>
      <c r="P91" s="14">
        <f>INDEX(Sharing!$O$8:$O$34, MATCH('Relevant Nodes'!F91, Sharing!$J$8:$J$34, 0))</f>
        <v>0.82999295887309366</v>
      </c>
      <c r="Q91">
        <f t="shared" si="24"/>
        <v>1.9385124546538453</v>
      </c>
      <c r="R91" s="16">
        <f t="shared" si="25"/>
        <v>0.39706453299412447</v>
      </c>
      <c r="S91" s="19">
        <f t="shared" si="31"/>
        <v>1.0884543850709649</v>
      </c>
      <c r="T91" s="20">
        <f t="shared" si="26"/>
        <v>6.1107118564432437</v>
      </c>
      <c r="U91" s="25">
        <f>INDEX(Sharing!$T$8:$T$28, MATCH('Relevant Nodes'!D91, Sharing!$R$8:$R$28, 0))</f>
        <v>0.96599859177461878</v>
      </c>
      <c r="V91" s="19">
        <f t="shared" si="27"/>
        <v>2.2561640810491448</v>
      </c>
      <c r="W91" s="16">
        <f t="shared" si="28"/>
        <v>7.9412906598824939E-2</v>
      </c>
      <c r="X91" s="19">
        <f t="shared" si="32"/>
        <v>0.88409638774581289</v>
      </c>
      <c r="Y91" s="20">
        <f t="shared" si="29"/>
        <v>6.1107118564432437</v>
      </c>
    </row>
    <row r="92" spans="1:25" x14ac:dyDescent="0.35">
      <c r="A92" s="8" t="s">
        <v>105</v>
      </c>
      <c r="B92" s="9">
        <v>2602.8000000000002</v>
      </c>
      <c r="C92" s="9">
        <v>1647.7204025328451</v>
      </c>
      <c r="D92" s="8">
        <v>16</v>
      </c>
      <c r="E92" s="8">
        <v>4</v>
      </c>
      <c r="F92" s="8">
        <v>14</v>
      </c>
      <c r="G92" s="8">
        <v>4</v>
      </c>
      <c r="H92" s="10">
        <v>4</v>
      </c>
      <c r="I92" s="9">
        <v>7.3549869908164425</v>
      </c>
      <c r="J92" s="9">
        <v>2.5008581124766303</v>
      </c>
      <c r="K92" s="18">
        <f>INDEX(Sharing!$G$8:$G$21, MATCH('Relevant Nodes'!G92, Sharing!$B$8:$B$21, 0))</f>
        <v>0.7566359530004696</v>
      </c>
      <c r="L92" s="19">
        <f t="shared" si="21"/>
        <v>5.5650475911024548</v>
      </c>
      <c r="M92" s="21">
        <f t="shared" si="22"/>
        <v>1.7899393997139876</v>
      </c>
      <c r="N92" s="19">
        <f t="shared" si="30"/>
        <v>3.774769273556589</v>
      </c>
      <c r="O92" s="20">
        <f t="shared" si="23"/>
        <v>6.2480033346878834</v>
      </c>
      <c r="P92" s="14">
        <f>INDEX(Sharing!$O$8:$O$34, MATCH('Relevant Nodes'!F92, Sharing!$J$8:$J$34, 0))</f>
        <v>0.80161223811068671</v>
      </c>
      <c r="Q92">
        <f t="shared" si="24"/>
        <v>5.895847582983353</v>
      </c>
      <c r="R92" s="16">
        <f t="shared" si="25"/>
        <v>1.4591394078330895</v>
      </c>
      <c r="S92" s="19">
        <f t="shared" si="31"/>
        <v>3.5619524067799322</v>
      </c>
      <c r="T92" s="20">
        <f t="shared" si="26"/>
        <v>6.2480033346878834</v>
      </c>
      <c r="U92" s="25">
        <f>INDEX(Sharing!$T$8:$T$28, MATCH('Relevant Nodes'!D92, Sharing!$R$8:$R$28, 0))</f>
        <v>0.72632339191350959</v>
      </c>
      <c r="V92" s="19">
        <f t="shared" si="27"/>
        <v>5.3420990986495358</v>
      </c>
      <c r="W92" s="16">
        <f t="shared" si="28"/>
        <v>2.0128878921669067</v>
      </c>
      <c r="X92" s="19">
        <f t="shared" si="32"/>
        <v>3.9182009566912499</v>
      </c>
      <c r="Y92" s="20">
        <f t="shared" si="29"/>
        <v>6.2480033346878834</v>
      </c>
    </row>
    <row r="93" spans="1:25" x14ac:dyDescent="0.35">
      <c r="A93" s="8" t="s">
        <v>106</v>
      </c>
      <c r="B93" s="9">
        <v>9.9387214949221576</v>
      </c>
      <c r="C93" s="9">
        <v>20.596505031660566</v>
      </c>
      <c r="D93" s="8">
        <v>17</v>
      </c>
      <c r="E93" s="8">
        <v>9</v>
      </c>
      <c r="F93" s="8">
        <v>16</v>
      </c>
      <c r="G93" s="8">
        <v>7</v>
      </c>
      <c r="H93" s="10">
        <v>7</v>
      </c>
      <c r="I93" s="9">
        <v>-0.51103417312041943</v>
      </c>
      <c r="J93" s="9">
        <v>4.9545271107268869</v>
      </c>
      <c r="K93" s="18">
        <f>INDEX(Sharing!$G$8:$G$21, MATCH('Relevant Nodes'!G93, Sharing!$B$8:$B$21, 0))</f>
        <v>1</v>
      </c>
      <c r="L93" s="19">
        <f t="shared" si="21"/>
        <v>-0.51103417312041943</v>
      </c>
      <c r="M93" s="21">
        <f t="shared" si="22"/>
        <v>0</v>
      </c>
      <c r="N93" s="19">
        <f t="shared" si="30"/>
        <v>-0.18226544818512877</v>
      </c>
      <c r="O93" s="20">
        <f t="shared" si="23"/>
        <v>4.6941705305472272</v>
      </c>
      <c r="P93" s="14">
        <f>INDEX(Sharing!$O$8:$O$34, MATCH('Relevant Nodes'!F93, Sharing!$J$8:$J$34, 0))</f>
        <v>1</v>
      </c>
      <c r="Q93">
        <f t="shared" si="24"/>
        <v>-0.51103417312041943</v>
      </c>
      <c r="R93" s="16">
        <f t="shared" si="25"/>
        <v>0</v>
      </c>
      <c r="S93" s="19">
        <f t="shared" si="31"/>
        <v>-0.18226544818512877</v>
      </c>
      <c r="T93" s="20">
        <f t="shared" si="26"/>
        <v>4.6941705305472272</v>
      </c>
      <c r="U93" s="25">
        <f>INDEX(Sharing!$T$8:$T$28, MATCH('Relevant Nodes'!D93, Sharing!$R$8:$R$28, 0))</f>
        <v>1</v>
      </c>
      <c r="V93" s="19">
        <f t="shared" si="27"/>
        <v>-0.51103417312041943</v>
      </c>
      <c r="W93" s="16">
        <f t="shared" si="28"/>
        <v>0</v>
      </c>
      <c r="X93" s="19">
        <f t="shared" si="32"/>
        <v>-0.18226544818512877</v>
      </c>
      <c r="Y93" s="20">
        <f t="shared" si="29"/>
        <v>4.6941705305472272</v>
      </c>
    </row>
    <row r="94" spans="1:25" x14ac:dyDescent="0.35">
      <c r="A94" s="8" t="s">
        <v>107</v>
      </c>
      <c r="B94" s="9">
        <v>901.85</v>
      </c>
      <c r="C94" s="9">
        <v>728.42972795306196</v>
      </c>
      <c r="D94" s="8">
        <v>19</v>
      </c>
      <c r="E94" s="8">
        <v>17</v>
      </c>
      <c r="F94" s="8">
        <v>26</v>
      </c>
      <c r="G94" s="8">
        <v>14</v>
      </c>
      <c r="H94" s="10">
        <v>14</v>
      </c>
      <c r="I94" s="9">
        <v>-4.9904221139931844</v>
      </c>
      <c r="J94" s="9">
        <v>-0.6021606877422323</v>
      </c>
      <c r="K94" s="18">
        <f>INDEX(Sharing!$G$8:$G$21, MATCH('Relevant Nodes'!G94, Sharing!$B$8:$B$21, 0))</f>
        <v>1</v>
      </c>
      <c r="L94" s="19">
        <f t="shared" si="21"/>
        <v>-4.9904221139931844</v>
      </c>
      <c r="M94" s="21">
        <f t="shared" si="22"/>
        <v>0</v>
      </c>
      <c r="N94" s="19">
        <f t="shared" si="30"/>
        <v>-1.779883951176809</v>
      </c>
      <c r="O94" s="20">
        <f t="shared" si="23"/>
        <v>-3.1446310421583394</v>
      </c>
      <c r="P94" s="14">
        <f>INDEX(Sharing!$O$8:$O$34, MATCH('Relevant Nodes'!F94, Sharing!$J$8:$J$34, 0))</f>
        <v>1</v>
      </c>
      <c r="Q94">
        <f t="shared" si="24"/>
        <v>-4.9904221139931844</v>
      </c>
      <c r="R94" s="16">
        <f t="shared" si="25"/>
        <v>0</v>
      </c>
      <c r="S94" s="19">
        <f t="shared" si="31"/>
        <v>-1.779883951176809</v>
      </c>
      <c r="T94" s="20">
        <f t="shared" si="26"/>
        <v>-3.1446310421583394</v>
      </c>
      <c r="U94" s="25">
        <f>INDEX(Sharing!$T$8:$T$28, MATCH('Relevant Nodes'!D94, Sharing!$R$8:$R$28, 0))</f>
        <v>1</v>
      </c>
      <c r="V94" s="19">
        <f t="shared" si="27"/>
        <v>-4.9904221139931844</v>
      </c>
      <c r="W94" s="16">
        <f t="shared" si="28"/>
        <v>0</v>
      </c>
      <c r="X94" s="19">
        <f t="shared" si="32"/>
        <v>-1.779883951176809</v>
      </c>
      <c r="Y94" s="20">
        <f t="shared" si="29"/>
        <v>-3.1446310421583394</v>
      </c>
    </row>
    <row r="95" spans="1:25" x14ac:dyDescent="0.35">
      <c r="A95" s="8" t="s">
        <v>108</v>
      </c>
      <c r="B95" s="9">
        <v>850</v>
      </c>
      <c r="C95" s="9">
        <v>686.55016772201884</v>
      </c>
      <c r="D95" s="8">
        <v>10</v>
      </c>
      <c r="E95" s="8">
        <v>2</v>
      </c>
      <c r="F95" s="8">
        <v>10</v>
      </c>
      <c r="G95" s="8">
        <v>2</v>
      </c>
      <c r="H95" s="10">
        <v>2</v>
      </c>
      <c r="I95" s="9">
        <v>23.924649531449678</v>
      </c>
      <c r="J95" s="9">
        <v>3.3217944221965774</v>
      </c>
      <c r="K95" s="18">
        <f>INDEX(Sharing!$G$8:$G$21, MATCH('Relevant Nodes'!G95, Sharing!$B$8:$B$21, 0))</f>
        <v>0.52716003555131441</v>
      </c>
      <c r="L95" s="19">
        <f t="shared" si="21"/>
        <v>12.61211909755175</v>
      </c>
      <c r="M95" s="21">
        <f t="shared" si="22"/>
        <v>11.312530433897928</v>
      </c>
      <c r="N95" s="19">
        <f t="shared" si="30"/>
        <v>15.810768831230735</v>
      </c>
      <c r="O95" s="20">
        <f t="shared" si="23"/>
        <v>15.510685618984244</v>
      </c>
      <c r="P95" s="14">
        <f>INDEX(Sharing!$O$8:$O$34, MATCH('Relevant Nodes'!F95, Sharing!$J$8:$J$34, 0))</f>
        <v>0.46627992721572109</v>
      </c>
      <c r="Q95">
        <f t="shared" si="24"/>
        <v>11.155583842185992</v>
      </c>
      <c r="R95" s="16">
        <f t="shared" si="25"/>
        <v>12.769065689263686</v>
      </c>
      <c r="S95" s="19">
        <f t="shared" si="31"/>
        <v>16.74781622241774</v>
      </c>
      <c r="T95" s="20">
        <f t="shared" si="26"/>
        <v>15.510685618984244</v>
      </c>
      <c r="U95" s="25">
        <f>INDEX(Sharing!$T$8:$T$28, MATCH('Relevant Nodes'!D95, Sharing!$R$8:$R$28, 0))</f>
        <v>0.51109562164818878</v>
      </c>
      <c r="V95" s="19">
        <f t="shared" si="27"/>
        <v>12.227783624991321</v>
      </c>
      <c r="W95" s="16">
        <f t="shared" si="28"/>
        <v>11.696865906458356</v>
      </c>
      <c r="X95" s="19">
        <f t="shared" si="32"/>
        <v>16.05802721414776</v>
      </c>
      <c r="Y95" s="20">
        <f t="shared" si="29"/>
        <v>15.510685618984244</v>
      </c>
    </row>
    <row r="96" spans="1:25" x14ac:dyDescent="0.35">
      <c r="A96" s="8" t="s">
        <v>109</v>
      </c>
      <c r="B96" s="9">
        <v>420.07662851870987</v>
      </c>
      <c r="C96" s="9">
        <v>870.54561267151985</v>
      </c>
      <c r="D96" s="8">
        <v>18</v>
      </c>
      <c r="E96" s="8">
        <v>5</v>
      </c>
      <c r="F96" s="8">
        <v>15</v>
      </c>
      <c r="G96" s="8">
        <v>5</v>
      </c>
      <c r="H96" s="10">
        <v>5</v>
      </c>
      <c r="I96" s="9">
        <v>2.1790948142879176</v>
      </c>
      <c r="J96" s="9">
        <v>4.4760759131961034</v>
      </c>
      <c r="K96" s="18">
        <f>INDEX(Sharing!$G$8:$G$21, MATCH('Relevant Nodes'!G96, Sharing!$B$8:$B$21, 0))</f>
        <v>0.93067271390499695</v>
      </c>
      <c r="L96" s="19">
        <f t="shared" si="21"/>
        <v>2.0280240846696418</v>
      </c>
      <c r="M96" s="21">
        <f t="shared" si="22"/>
        <v>0.15107072961827583</v>
      </c>
      <c r="N96" s="19">
        <f t="shared" si="30"/>
        <v>0.87438579965655028</v>
      </c>
      <c r="O96" s="20">
        <f t="shared" si="23"/>
        <v>5.5862593482313692</v>
      </c>
      <c r="P96" s="14">
        <f>INDEX(Sharing!$O$8:$O$34, MATCH('Relevant Nodes'!F96, Sharing!$J$8:$J$34, 0))</f>
        <v>0.82999295887309366</v>
      </c>
      <c r="Q96">
        <f t="shared" si="24"/>
        <v>1.8086333525758433</v>
      </c>
      <c r="R96" s="16">
        <f t="shared" si="25"/>
        <v>0.37046146171207428</v>
      </c>
      <c r="S96" s="19">
        <f t="shared" si="31"/>
        <v>1.0155286332417746</v>
      </c>
      <c r="T96" s="20">
        <f t="shared" si="26"/>
        <v>5.5862593482313683</v>
      </c>
      <c r="U96" s="25">
        <f>INDEX(Sharing!$T$8:$T$28, MATCH('Relevant Nodes'!D96, Sharing!$R$8:$R$28, 0))</f>
        <v>0.96599859177461878</v>
      </c>
      <c r="V96" s="19">
        <f t="shared" si="27"/>
        <v>2.1050025219455026</v>
      </c>
      <c r="W96" s="16">
        <f t="shared" si="28"/>
        <v>7.4092292342414989E-2</v>
      </c>
      <c r="X96" s="19">
        <f t="shared" si="32"/>
        <v>0.82486249181949789</v>
      </c>
      <c r="Y96" s="20">
        <f t="shared" si="29"/>
        <v>5.5862593482313683</v>
      </c>
    </row>
    <row r="97" spans="1:25" x14ac:dyDescent="0.35">
      <c r="A97" s="8" t="s">
        <v>110</v>
      </c>
      <c r="B97" s="9">
        <v>51.350061057097818</v>
      </c>
      <c r="C97" s="9">
        <v>106.41527599691291</v>
      </c>
      <c r="D97" s="8">
        <v>16</v>
      </c>
      <c r="E97" s="8">
        <v>4</v>
      </c>
      <c r="F97" s="8">
        <v>14</v>
      </c>
      <c r="G97" s="8">
        <v>4</v>
      </c>
      <c r="H97" s="10">
        <v>4</v>
      </c>
      <c r="I97" s="9">
        <v>8.9691226647758917</v>
      </c>
      <c r="J97" s="9">
        <v>2.6036590284354402</v>
      </c>
      <c r="K97" s="18">
        <f>INDEX(Sharing!$G$8:$G$21, MATCH('Relevant Nodes'!G97, Sharing!$B$8:$B$21, 0))</f>
        <v>0.7566359530004696</v>
      </c>
      <c r="L97" s="19">
        <f t="shared" si="21"/>
        <v>6.7863606750408181</v>
      </c>
      <c r="M97" s="21">
        <f t="shared" si="22"/>
        <v>2.1827619897350736</v>
      </c>
      <c r="N97" s="19">
        <f t="shared" si="30"/>
        <v>4.603185388095131</v>
      </c>
      <c r="O97" s="20">
        <f t="shared" si="23"/>
        <v>7.1731579524588129</v>
      </c>
      <c r="P97" s="14">
        <f>INDEX(Sharing!$O$8:$O$34, MATCH('Relevant Nodes'!F97, Sharing!$J$8:$J$34, 0))</f>
        <v>0.80161223811068671</v>
      </c>
      <c r="Q97">
        <f t="shared" si="24"/>
        <v>7.1897584932002889</v>
      </c>
      <c r="R97" s="16">
        <f t="shared" si="25"/>
        <v>1.7793641715756028</v>
      </c>
      <c r="S97" s="19">
        <f t="shared" si="31"/>
        <v>4.3436634357604174</v>
      </c>
      <c r="T97" s="20">
        <f t="shared" si="26"/>
        <v>7.1731579524588129</v>
      </c>
      <c r="U97" s="25">
        <f>INDEX(Sharing!$T$8:$T$28, MATCH('Relevant Nodes'!D97, Sharing!$R$8:$R$28, 0))</f>
        <v>0.72632339191350959</v>
      </c>
      <c r="V97" s="19">
        <f t="shared" si="27"/>
        <v>6.5144835963683612</v>
      </c>
      <c r="W97" s="16">
        <f t="shared" si="28"/>
        <v>2.4546390684075305</v>
      </c>
      <c r="X97" s="19">
        <f t="shared" si="32"/>
        <v>4.7780947878882696</v>
      </c>
      <c r="Y97" s="20">
        <f t="shared" si="29"/>
        <v>7.1731579524588129</v>
      </c>
    </row>
    <row r="98" spans="1:25" x14ac:dyDescent="0.35">
      <c r="A98" s="8" t="s">
        <v>111</v>
      </c>
      <c r="B98" s="9">
        <v>6.6258143299481054</v>
      </c>
      <c r="C98" s="9">
        <v>13.731003354440377</v>
      </c>
      <c r="D98" s="8">
        <v>4</v>
      </c>
      <c r="E98" s="8">
        <v>1</v>
      </c>
      <c r="F98" s="8">
        <v>3</v>
      </c>
      <c r="G98" s="8">
        <v>1</v>
      </c>
      <c r="H98" s="10">
        <v>1</v>
      </c>
      <c r="I98" s="9">
        <v>34.495005810849506</v>
      </c>
      <c r="J98" s="9">
        <v>3.5655538351766913</v>
      </c>
      <c r="K98" s="18">
        <f>INDEX(Sharing!$G$8:$G$21, MATCH('Relevant Nodes'!G98, Sharing!$B$8:$B$21, 0))</f>
        <v>0.50114892526192667</v>
      </c>
      <c r="L98" s="19">
        <f t="shared" si="21"/>
        <v>17.287135089011144</v>
      </c>
      <c r="M98" s="21">
        <f t="shared" si="22"/>
        <v>17.207870721838361</v>
      </c>
      <c r="N98" s="19">
        <f t="shared" si="30"/>
        <v>23.373500322685075</v>
      </c>
      <c r="O98" s="20">
        <f t="shared" si="23"/>
        <v>21.13972444563019</v>
      </c>
      <c r="P98" s="14">
        <f>INDEX(Sharing!$O$8:$O$34, MATCH('Relevant Nodes'!F98, Sharing!$J$8:$J$34, 0))</f>
        <v>0.50129966934689707</v>
      </c>
      <c r="Q98">
        <f t="shared" si="24"/>
        <v>17.292335007098149</v>
      </c>
      <c r="R98" s="16">
        <f t="shared" si="25"/>
        <v>17.202670803751356</v>
      </c>
      <c r="S98" s="19">
        <f t="shared" si="31"/>
        <v>23.370155007382984</v>
      </c>
      <c r="T98" s="20">
        <f t="shared" si="26"/>
        <v>21.139724445630186</v>
      </c>
      <c r="U98" s="25">
        <f>INDEX(Sharing!$T$8:$T$28, MATCH('Relevant Nodes'!D98, Sharing!$R$8:$R$28, 0))</f>
        <v>0.50129966934689707</v>
      </c>
      <c r="V98" s="19">
        <f t="shared" si="27"/>
        <v>17.292335007098149</v>
      </c>
      <c r="W98" s="16">
        <f t="shared" si="28"/>
        <v>17.202670803751356</v>
      </c>
      <c r="X98" s="19">
        <f t="shared" si="32"/>
        <v>23.370155007382984</v>
      </c>
      <c r="Y98" s="20">
        <f t="shared" si="29"/>
        <v>21.139724445630186</v>
      </c>
    </row>
    <row r="99" spans="1:25" x14ac:dyDescent="0.35">
      <c r="A99" s="8" t="s">
        <v>112</v>
      </c>
      <c r="B99" s="9">
        <v>532.38418141133025</v>
      </c>
      <c r="C99" s="9">
        <v>1103.2861195292842</v>
      </c>
      <c r="D99" s="8">
        <v>18</v>
      </c>
      <c r="E99" s="8">
        <v>5</v>
      </c>
      <c r="F99" s="8">
        <v>16</v>
      </c>
      <c r="G99" s="8">
        <v>5</v>
      </c>
      <c r="H99" s="10">
        <v>5</v>
      </c>
      <c r="I99" s="9">
        <v>1.2465141636691202</v>
      </c>
      <c r="J99" s="9">
        <v>4.3015351524607217</v>
      </c>
      <c r="K99" s="18">
        <f>INDEX(Sharing!$G$8:$G$21, MATCH('Relevant Nodes'!G99, Sharing!$B$8:$B$21, 0))</f>
        <v>0.93067271390499695</v>
      </c>
      <c r="L99" s="19">
        <f t="shared" ref="L99:L130" si="33">I99*K99</f>
        <v>1.1600967196229577</v>
      </c>
      <c r="M99" s="21">
        <f t="shared" ref="M99:M130" si="34">I99-L99</f>
        <v>8.6417444046162473E-2</v>
      </c>
      <c r="N99" s="19">
        <f t="shared" si="30"/>
        <v>0.50017754006688653</v>
      </c>
      <c r="O99" s="20">
        <f t="shared" ref="O99:O130" si="35">$J99+($L99*$AC$4)+($M99*$AC$4)</f>
        <v>4.9365967234252279</v>
      </c>
      <c r="P99" s="14">
        <f>INDEX(Sharing!$O$8:$O$34, MATCH('Relevant Nodes'!F99, Sharing!$J$8:$J$34, 0))</f>
        <v>1</v>
      </c>
      <c r="Q99">
        <f t="shared" ref="Q99:Q130" si="36">I99*P99</f>
        <v>1.2465141636691202</v>
      </c>
      <c r="R99" s="16">
        <f t="shared" ref="R99:R130" si="37">I99-Q99</f>
        <v>0</v>
      </c>
      <c r="S99" s="19">
        <f t="shared" si="31"/>
        <v>0.44458174161422837</v>
      </c>
      <c r="T99" s="20">
        <f t="shared" ref="T99:T130" si="38">$J99+($Q99*$AC$4)+($R99*$AC$4)</f>
        <v>4.9365967234252288</v>
      </c>
      <c r="U99" s="25">
        <f>INDEX(Sharing!$T$8:$T$28, MATCH('Relevant Nodes'!D99, Sharing!$R$8:$R$28, 0))</f>
        <v>0.96599859177461878</v>
      </c>
      <c r="V99" s="19">
        <f t="shared" ref="V99:V130" si="39">I99*U99</f>
        <v>1.2041309267314868</v>
      </c>
      <c r="W99" s="16">
        <f t="shared" ref="W99:W130" si="40">I99-V99</f>
        <v>4.2383236937633351E-2</v>
      </c>
      <c r="X99" s="19">
        <f t="shared" si="32"/>
        <v>0.47184857326568541</v>
      </c>
      <c r="Y99" s="20">
        <f t="shared" ref="Y99:Y130" si="41">$J99+($V99*$AC$4)+($W99*$AC$4)</f>
        <v>4.9365967234252279</v>
      </c>
    </row>
    <row r="100" spans="1:25" x14ac:dyDescent="0.35">
      <c r="A100" s="8" t="s">
        <v>113</v>
      </c>
      <c r="B100" s="9">
        <v>24.95</v>
      </c>
      <c r="C100" s="9">
        <v>34.25885336932874</v>
      </c>
      <c r="D100" s="8">
        <v>21</v>
      </c>
      <c r="E100" s="8">
        <v>15</v>
      </c>
      <c r="F100" s="8">
        <v>24</v>
      </c>
      <c r="G100" s="8">
        <v>11</v>
      </c>
      <c r="H100" s="10">
        <v>11</v>
      </c>
      <c r="I100" s="9">
        <v>3.2241439873943802</v>
      </c>
      <c r="J100" s="9">
        <v>-4.9186763693687263</v>
      </c>
      <c r="K100" s="18">
        <f>INDEX(Sharing!$G$8:$G$21, MATCH('Relevant Nodes'!G100, Sharing!$B$8:$B$21, 0))</f>
        <v>1</v>
      </c>
      <c r="L100" s="19">
        <f t="shared" si="33"/>
        <v>3.2241439873943802</v>
      </c>
      <c r="M100" s="21">
        <f t="shared" si="34"/>
        <v>0</v>
      </c>
      <c r="N100" s="19">
        <f t="shared" si="30"/>
        <v>1.1499231945440795</v>
      </c>
      <c r="O100" s="20">
        <f t="shared" si="35"/>
        <v>-3.2760717321109114</v>
      </c>
      <c r="P100" s="14">
        <f>INDEX(Sharing!$O$8:$O$34, MATCH('Relevant Nodes'!F100, Sharing!$J$8:$J$34, 0))</f>
        <v>1</v>
      </c>
      <c r="Q100">
        <f t="shared" si="36"/>
        <v>3.2241439873943802</v>
      </c>
      <c r="R100" s="16">
        <f t="shared" si="37"/>
        <v>0</v>
      </c>
      <c r="S100" s="19">
        <f t="shared" si="31"/>
        <v>1.1499231945440795</v>
      </c>
      <c r="T100" s="20">
        <f t="shared" si="38"/>
        <v>-3.2760717321109114</v>
      </c>
      <c r="U100" s="25">
        <f>INDEX(Sharing!$T$8:$T$28, MATCH('Relevant Nodes'!D100, Sharing!$R$8:$R$28, 0))</f>
        <v>0.56272841873694912</v>
      </c>
      <c r="V100" s="19">
        <f t="shared" si="39"/>
        <v>1.8143174478066817</v>
      </c>
      <c r="W100" s="16">
        <f t="shared" si="40"/>
        <v>1.4098265395876985</v>
      </c>
      <c r="X100" s="19">
        <f t="shared" si="32"/>
        <v>2.0569210005224297</v>
      </c>
      <c r="Y100" s="20">
        <f t="shared" si="41"/>
        <v>-3.2760717321109114</v>
      </c>
    </row>
    <row r="101" spans="1:25" x14ac:dyDescent="0.35">
      <c r="A101" s="8" t="s">
        <v>114</v>
      </c>
      <c r="B101" s="9">
        <v>24.95</v>
      </c>
      <c r="C101" s="9">
        <v>34.25885336932874</v>
      </c>
      <c r="D101" s="8">
        <v>18</v>
      </c>
      <c r="E101" s="8">
        <v>6</v>
      </c>
      <c r="F101" s="8">
        <v>15</v>
      </c>
      <c r="G101" s="8">
        <v>6</v>
      </c>
      <c r="H101" s="10">
        <v>6</v>
      </c>
      <c r="I101" s="9">
        <v>4.3111130286622847</v>
      </c>
      <c r="J101" s="9">
        <v>2.2660946397337494</v>
      </c>
      <c r="K101" s="18">
        <f>INDEX(Sharing!$G$8:$G$21, MATCH('Relevant Nodes'!G101, Sharing!$B$8:$B$21, 0))</f>
        <v>1</v>
      </c>
      <c r="L101" s="19">
        <f t="shared" si="33"/>
        <v>4.3111130286622847</v>
      </c>
      <c r="M101" s="21">
        <f t="shared" si="34"/>
        <v>0</v>
      </c>
      <c r="N101" s="19">
        <f t="shared" si="30"/>
        <v>1.5376015728026904</v>
      </c>
      <c r="O101" s="20">
        <f t="shared" si="35"/>
        <v>4.4624773944463234</v>
      </c>
      <c r="P101" s="14">
        <f>INDEX(Sharing!$O$8:$O$34, MATCH('Relevant Nodes'!F101, Sharing!$J$8:$J$34, 0))</f>
        <v>0.82999295887309366</v>
      </c>
      <c r="Q101">
        <f t="shared" si="36"/>
        <v>3.578193458695754</v>
      </c>
      <c r="R101" s="16">
        <f t="shared" si="37"/>
        <v>0.73291956996653074</v>
      </c>
      <c r="S101" s="19">
        <f t="shared" si="31"/>
        <v>2.0091180489449583</v>
      </c>
      <c r="T101" s="20">
        <f t="shared" si="38"/>
        <v>4.4624773944463234</v>
      </c>
      <c r="U101" s="25">
        <f>INDEX(Sharing!$T$8:$T$28, MATCH('Relevant Nodes'!D101, Sharing!$R$8:$R$28, 0))</f>
        <v>0.96599859177461878</v>
      </c>
      <c r="V101" s="19">
        <f t="shared" si="39"/>
        <v>4.1645291146689791</v>
      </c>
      <c r="W101" s="16">
        <f t="shared" si="40"/>
        <v>0.14658391399330561</v>
      </c>
      <c r="X101" s="19">
        <f t="shared" si="32"/>
        <v>1.6319048680311437</v>
      </c>
      <c r="Y101" s="20">
        <f t="shared" si="41"/>
        <v>4.4624773944463243</v>
      </c>
    </row>
    <row r="102" spans="1:25" x14ac:dyDescent="0.35">
      <c r="A102" s="8" t="s">
        <v>115</v>
      </c>
      <c r="B102" s="9">
        <v>159.6</v>
      </c>
      <c r="C102" s="9">
        <v>0</v>
      </c>
      <c r="D102" s="8">
        <v>12</v>
      </c>
      <c r="E102" s="8">
        <v>2</v>
      </c>
      <c r="F102" s="8">
        <v>10</v>
      </c>
      <c r="G102" s="8">
        <v>2</v>
      </c>
      <c r="H102" s="10">
        <v>2</v>
      </c>
      <c r="I102" s="9">
        <v>22.396965191968452</v>
      </c>
      <c r="J102" s="9">
        <v>2.9918189868377469</v>
      </c>
      <c r="K102" s="18">
        <f>INDEX(Sharing!$G$8:$G$21, MATCH('Relevant Nodes'!G102, Sharing!$B$8:$B$21, 0))</f>
        <v>0.52716003555131441</v>
      </c>
      <c r="L102" s="19">
        <f t="shared" si="33"/>
        <v>11.80678496683964</v>
      </c>
      <c r="M102" s="21">
        <f t="shared" si="34"/>
        <v>10.590180225128812</v>
      </c>
      <c r="N102" s="19">
        <f t="shared" si="30"/>
        <v>14.801188151401838</v>
      </c>
      <c r="O102" s="20">
        <f t="shared" si="35"/>
        <v>14.402400843189913</v>
      </c>
      <c r="P102" s="14">
        <f>INDEX(Sharing!$O$8:$O$34, MATCH('Relevant Nodes'!F102, Sharing!$J$8:$J$34, 0))</f>
        <v>0.46627992721572109</v>
      </c>
      <c r="Q102">
        <f t="shared" si="36"/>
        <v>10.443255299564088</v>
      </c>
      <c r="R102" s="16">
        <f t="shared" si="37"/>
        <v>11.953709892404364</v>
      </c>
      <c r="S102" s="19">
        <f t="shared" si="31"/>
        <v>15.67840132754689</v>
      </c>
      <c r="T102" s="20">
        <f t="shared" si="38"/>
        <v>14.402400843189914</v>
      </c>
      <c r="U102" s="25">
        <f>INDEX(Sharing!$T$8:$T$28, MATCH('Relevant Nodes'!D102, Sharing!$R$8:$R$28, 0))</f>
        <v>0.55495283901694736</v>
      </c>
      <c r="V102" s="19">
        <f t="shared" si="39"/>
        <v>12.429259418646641</v>
      </c>
      <c r="W102" s="16">
        <f t="shared" si="40"/>
        <v>9.9677057733218106</v>
      </c>
      <c r="X102" s="19">
        <f t="shared" si="32"/>
        <v>14.400725437576321</v>
      </c>
      <c r="Y102" s="20">
        <f t="shared" si="41"/>
        <v>14.402400843189913</v>
      </c>
    </row>
    <row r="103" spans="1:25" x14ac:dyDescent="0.35">
      <c r="A103" s="8" t="s">
        <v>116</v>
      </c>
      <c r="B103" s="9">
        <v>1942.8969869085988</v>
      </c>
      <c r="C103" s="9">
        <v>782.66719120310142</v>
      </c>
      <c r="D103" s="8">
        <v>18</v>
      </c>
      <c r="E103" s="8">
        <v>5</v>
      </c>
      <c r="F103" s="8">
        <v>15</v>
      </c>
      <c r="G103" s="8">
        <v>5</v>
      </c>
      <c r="H103" s="10">
        <v>5</v>
      </c>
      <c r="I103" s="9">
        <v>2.2418621605244566</v>
      </c>
      <c r="J103" s="9">
        <v>4.4877229581780345</v>
      </c>
      <c r="K103" s="18">
        <f>INDEX(Sharing!$G$8:$G$21, MATCH('Relevant Nodes'!G103, Sharing!$B$8:$B$21, 0))</f>
        <v>0.93067271390499695</v>
      </c>
      <c r="L103" s="19">
        <f t="shared" si="33"/>
        <v>2.086439941136216</v>
      </c>
      <c r="M103" s="21">
        <f t="shared" si="34"/>
        <v>0.15542221938824063</v>
      </c>
      <c r="N103" s="19">
        <f t="shared" si="30"/>
        <v>0.89957188879388339</v>
      </c>
      <c r="O103" s="20">
        <f t="shared" si="35"/>
        <v>5.6298844731004296</v>
      </c>
      <c r="P103" s="14">
        <f>INDEX(Sharing!$O$8:$O$34, MATCH('Relevant Nodes'!F103, Sharing!$J$8:$J$34, 0))</f>
        <v>0.82999295887309366</v>
      </c>
      <c r="Q103">
        <f t="shared" si="36"/>
        <v>1.8607298079993202</v>
      </c>
      <c r="R103" s="16">
        <f t="shared" si="37"/>
        <v>0.38113235252513644</v>
      </c>
      <c r="S103" s="19">
        <f t="shared" si="31"/>
        <v>1.0447802458461739</v>
      </c>
      <c r="T103" s="20">
        <f t="shared" si="38"/>
        <v>5.6298844731004296</v>
      </c>
      <c r="U103" s="25">
        <f>INDEX(Sharing!$T$8:$T$28, MATCH('Relevant Nodes'!D103, Sharing!$R$8:$R$28, 0))</f>
        <v>0.96599859177461878</v>
      </c>
      <c r="V103" s="19">
        <f t="shared" si="39"/>
        <v>2.1656356900194296</v>
      </c>
      <c r="W103" s="16">
        <f t="shared" si="40"/>
        <v>7.6226470505027066E-2</v>
      </c>
      <c r="X103" s="19">
        <f t="shared" si="32"/>
        <v>0.8486220957073568</v>
      </c>
      <c r="Y103" s="20">
        <f t="shared" si="41"/>
        <v>5.6298844731004296</v>
      </c>
    </row>
    <row r="104" spans="1:25" x14ac:dyDescent="0.35">
      <c r="A104" s="8" t="s">
        <v>117</v>
      </c>
      <c r="B104" s="9">
        <v>863.0123164757407</v>
      </c>
      <c r="C104" s="9">
        <v>1788.4631869158591</v>
      </c>
      <c r="D104" s="8">
        <v>21</v>
      </c>
      <c r="E104" s="8">
        <v>15</v>
      </c>
      <c r="F104" s="8">
        <v>24</v>
      </c>
      <c r="G104" s="8">
        <v>11</v>
      </c>
      <c r="H104" s="10">
        <v>11</v>
      </c>
      <c r="I104" s="9">
        <v>2.956853315861109</v>
      </c>
      <c r="J104" s="9">
        <v>-4.1771811976432582</v>
      </c>
      <c r="K104" s="18">
        <f>INDEX(Sharing!$G$8:$G$21, MATCH('Relevant Nodes'!G104, Sharing!$B$8:$B$21, 0))</f>
        <v>1</v>
      </c>
      <c r="L104" s="19">
        <f t="shared" si="33"/>
        <v>2.956853315861109</v>
      </c>
      <c r="M104" s="21">
        <f t="shared" si="34"/>
        <v>0</v>
      </c>
      <c r="N104" s="19">
        <f t="shared" si="30"/>
        <v>1.054591303635023</v>
      </c>
      <c r="O104" s="20">
        <f t="shared" si="35"/>
        <v>-2.6707531388114991</v>
      </c>
      <c r="P104" s="14">
        <f>INDEX(Sharing!$O$8:$O$34, MATCH('Relevant Nodes'!F104, Sharing!$J$8:$J$34, 0))</f>
        <v>1</v>
      </c>
      <c r="Q104">
        <f t="shared" si="36"/>
        <v>2.956853315861109</v>
      </c>
      <c r="R104" s="16">
        <f t="shared" si="37"/>
        <v>0</v>
      </c>
      <c r="S104" s="19">
        <f t="shared" si="31"/>
        <v>1.054591303635023</v>
      </c>
      <c r="T104" s="20">
        <f t="shared" si="38"/>
        <v>-2.6707531388114991</v>
      </c>
      <c r="U104" s="25">
        <f>INDEX(Sharing!$T$8:$T$28, MATCH('Relevant Nodes'!D104, Sharing!$R$8:$R$28, 0))</f>
        <v>0.56272841873694912</v>
      </c>
      <c r="V104" s="19">
        <f t="shared" si="39"/>
        <v>1.6639053908716266</v>
      </c>
      <c r="W104" s="16">
        <f t="shared" si="40"/>
        <v>1.2929479249894824</v>
      </c>
      <c r="X104" s="19">
        <f t="shared" si="32"/>
        <v>1.8863964216977567</v>
      </c>
      <c r="Y104" s="20">
        <f t="shared" si="41"/>
        <v>-2.6707531388114991</v>
      </c>
    </row>
    <row r="105" spans="1:25" x14ac:dyDescent="0.35">
      <c r="A105" s="8" t="s">
        <v>118</v>
      </c>
      <c r="B105" s="9">
        <v>6.6258143299481054</v>
      </c>
      <c r="C105" s="9">
        <v>13.731003354440377</v>
      </c>
      <c r="D105" s="8">
        <v>6</v>
      </c>
      <c r="E105" s="8">
        <v>1</v>
      </c>
      <c r="F105" s="8">
        <v>1</v>
      </c>
      <c r="G105" s="8">
        <v>1</v>
      </c>
      <c r="H105" s="10">
        <v>1</v>
      </c>
      <c r="I105" s="9">
        <v>37.788106992037527</v>
      </c>
      <c r="J105" s="9">
        <v>3.2664548438781722</v>
      </c>
      <c r="K105" s="18">
        <f>INDEX(Sharing!$G$8:$G$21, MATCH('Relevant Nodes'!G105, Sharing!$B$8:$B$21, 0))</f>
        <v>0.50114892526192667</v>
      </c>
      <c r="L105" s="19">
        <f t="shared" si="33"/>
        <v>18.937469206742303</v>
      </c>
      <c r="M105" s="21">
        <f t="shared" si="34"/>
        <v>18.850637785295223</v>
      </c>
      <c r="N105" s="19">
        <f t="shared" si="30"/>
        <v>25.604875552571933</v>
      </c>
      <c r="O105" s="20">
        <f t="shared" si="35"/>
        <v>22.518361713111531</v>
      </c>
      <c r="P105" s="14">
        <f>INDEX(Sharing!$O$8:$O$34, MATCH('Relevant Nodes'!F105, Sharing!$J$8:$J$34, 0))</f>
        <v>0.51646109579767174</v>
      </c>
      <c r="Q105">
        <f t="shared" si="36"/>
        <v>19.516087145227363</v>
      </c>
      <c r="R105" s="16">
        <f t="shared" si="37"/>
        <v>18.272019846810164</v>
      </c>
      <c r="S105" s="19">
        <f t="shared" si="31"/>
        <v>25.232627488026957</v>
      </c>
      <c r="T105" s="20">
        <f t="shared" si="38"/>
        <v>22.518361713111531</v>
      </c>
      <c r="U105" s="25">
        <f>INDEX(Sharing!$T$8:$T$28, MATCH('Relevant Nodes'!D105, Sharing!$R$8:$R$28, 0))</f>
        <v>0.51646109579767174</v>
      </c>
      <c r="V105" s="19">
        <f t="shared" si="39"/>
        <v>19.516087145227363</v>
      </c>
      <c r="W105" s="16">
        <f t="shared" si="40"/>
        <v>18.272019846810164</v>
      </c>
      <c r="X105" s="19">
        <f t="shared" si="32"/>
        <v>25.232627488026957</v>
      </c>
      <c r="Y105" s="20">
        <f t="shared" si="41"/>
        <v>22.518361713111531</v>
      </c>
    </row>
    <row r="106" spans="1:25" x14ac:dyDescent="0.35">
      <c r="A106" s="8" t="s">
        <v>119</v>
      </c>
      <c r="B106" s="9">
        <v>94.417854201760505</v>
      </c>
      <c r="C106" s="9">
        <v>195.66679780077536</v>
      </c>
      <c r="D106" s="8">
        <v>16</v>
      </c>
      <c r="E106" s="8">
        <v>3</v>
      </c>
      <c r="F106" s="8">
        <v>13</v>
      </c>
      <c r="G106" s="8">
        <v>3</v>
      </c>
      <c r="H106" s="10">
        <v>3</v>
      </c>
      <c r="I106" s="9">
        <v>7.228164940043289</v>
      </c>
      <c r="J106" s="9">
        <v>4.117009636810308</v>
      </c>
      <c r="K106" s="18">
        <f>INDEX(Sharing!$G$8:$G$21, MATCH('Relevant Nodes'!G106, Sharing!$B$8:$B$21, 0))</f>
        <v>0.65268200277898314</v>
      </c>
      <c r="L106" s="19">
        <f t="shared" si="33"/>
        <v>4.7176931694842823</v>
      </c>
      <c r="M106" s="21">
        <f t="shared" si="34"/>
        <v>2.5104717705590067</v>
      </c>
      <c r="N106" s="19">
        <f t="shared" si="30"/>
        <v>4.1930842163872706</v>
      </c>
      <c r="O106" s="20">
        <f t="shared" si="35"/>
        <v>7.7995428288141628</v>
      </c>
      <c r="P106" s="14">
        <f>INDEX(Sharing!$O$8:$O$34, MATCH('Relevant Nodes'!F106, Sharing!$J$8:$J$34, 0))</f>
        <v>0.54736497875674861</v>
      </c>
      <c r="Q106">
        <f t="shared" si="36"/>
        <v>3.9564443488570702</v>
      </c>
      <c r="R106" s="16">
        <f t="shared" si="37"/>
        <v>3.2717205911862188</v>
      </c>
      <c r="S106" s="19">
        <f t="shared" si="31"/>
        <v>4.6828260326495812</v>
      </c>
      <c r="T106" s="20">
        <f t="shared" si="38"/>
        <v>7.7995428288141619</v>
      </c>
      <c r="U106" s="25">
        <f>INDEX(Sharing!$T$8:$T$28, MATCH('Relevant Nodes'!D106, Sharing!$R$8:$R$28, 0))</f>
        <v>0.72632339191350959</v>
      </c>
      <c r="V106" s="19">
        <f t="shared" si="39"/>
        <v>5.2499852765625512</v>
      </c>
      <c r="W106" s="16">
        <f t="shared" si="40"/>
        <v>1.9781796634807378</v>
      </c>
      <c r="X106" s="19">
        <f t="shared" si="32"/>
        <v>3.8506394122195373</v>
      </c>
      <c r="Y106" s="20">
        <f t="shared" si="41"/>
        <v>7.7995428288141619</v>
      </c>
    </row>
    <row r="107" spans="1:25" x14ac:dyDescent="0.35">
      <c r="A107" s="8" t="s">
        <v>120</v>
      </c>
      <c r="B107" s="9">
        <v>299.81809843015179</v>
      </c>
      <c r="C107" s="9">
        <v>621.32790178842708</v>
      </c>
      <c r="D107" s="8">
        <v>19</v>
      </c>
      <c r="E107" s="8">
        <v>18</v>
      </c>
      <c r="F107" s="8">
        <v>27</v>
      </c>
      <c r="G107" s="8">
        <v>14</v>
      </c>
      <c r="H107" s="10">
        <v>14</v>
      </c>
      <c r="I107" s="9">
        <v>-6.0516851609134905</v>
      </c>
      <c r="J107" s="9">
        <v>-0.74735192796305994</v>
      </c>
      <c r="K107" s="18">
        <f>INDEX(Sharing!$G$8:$G$21, MATCH('Relevant Nodes'!G107, Sharing!$B$8:$B$21, 0))</f>
        <v>1</v>
      </c>
      <c r="L107" s="19">
        <f t="shared" si="33"/>
        <v>-6.0516851609134905</v>
      </c>
      <c r="M107" s="21">
        <f t="shared" si="34"/>
        <v>0</v>
      </c>
      <c r="N107" s="19">
        <f t="shared" si="30"/>
        <v>-2.1583940294914052</v>
      </c>
      <c r="O107" s="20">
        <f t="shared" si="35"/>
        <v>-3.8305039668936556</v>
      </c>
      <c r="P107" s="14">
        <f>INDEX(Sharing!$O$8:$O$34, MATCH('Relevant Nodes'!F107, Sharing!$J$8:$J$34, 0))</f>
        <v>1</v>
      </c>
      <c r="Q107">
        <f t="shared" si="36"/>
        <v>-6.0516851609134905</v>
      </c>
      <c r="R107" s="16">
        <f t="shared" si="37"/>
        <v>0</v>
      </c>
      <c r="S107" s="19">
        <f t="shared" si="31"/>
        <v>-2.1583940294914052</v>
      </c>
      <c r="T107" s="20">
        <f t="shared" si="38"/>
        <v>-3.8305039668936556</v>
      </c>
      <c r="U107" s="25">
        <f>INDEX(Sharing!$T$8:$T$28, MATCH('Relevant Nodes'!D107, Sharing!$R$8:$R$28, 0))</f>
        <v>1</v>
      </c>
      <c r="V107" s="19">
        <f t="shared" si="39"/>
        <v>-6.0516851609134905</v>
      </c>
      <c r="W107" s="16">
        <f t="shared" si="40"/>
        <v>0</v>
      </c>
      <c r="X107" s="19">
        <f t="shared" si="32"/>
        <v>-2.1583940294914052</v>
      </c>
      <c r="Y107" s="20">
        <f t="shared" si="41"/>
        <v>-3.8305039668936556</v>
      </c>
    </row>
    <row r="108" spans="1:25" x14ac:dyDescent="0.35">
      <c r="A108" s="8" t="s">
        <v>121</v>
      </c>
      <c r="B108" s="9">
        <v>593.6</v>
      </c>
      <c r="C108" s="9">
        <v>0</v>
      </c>
      <c r="D108" s="8">
        <v>18</v>
      </c>
      <c r="E108" s="8">
        <v>10</v>
      </c>
      <c r="F108" s="8">
        <v>18</v>
      </c>
      <c r="G108" s="8">
        <v>9</v>
      </c>
      <c r="H108" s="10">
        <v>9</v>
      </c>
      <c r="I108" s="9">
        <v>4.750573606718012</v>
      </c>
      <c r="J108" s="9">
        <v>-1.8738426127998022</v>
      </c>
      <c r="K108" s="18">
        <f>INDEX(Sharing!$G$8:$G$21, MATCH('Relevant Nodes'!G108, Sharing!$B$8:$B$21, 0))</f>
        <v>1</v>
      </c>
      <c r="L108" s="19">
        <f t="shared" si="33"/>
        <v>4.750573606718012</v>
      </c>
      <c r="M108" s="21">
        <f t="shared" si="34"/>
        <v>0</v>
      </c>
      <c r="N108" s="19">
        <f t="shared" si="30"/>
        <v>1.694339582572046</v>
      </c>
      <c r="O108" s="20">
        <f t="shared" si="35"/>
        <v>0.54643212261482343</v>
      </c>
      <c r="P108" s="14">
        <f>INDEX(Sharing!$O$8:$O$34, MATCH('Relevant Nodes'!F108, Sharing!$J$8:$J$34, 0))</f>
        <v>1</v>
      </c>
      <c r="Q108">
        <f t="shared" si="36"/>
        <v>4.750573606718012</v>
      </c>
      <c r="R108" s="16">
        <f t="shared" si="37"/>
        <v>0</v>
      </c>
      <c r="S108" s="19">
        <f t="shared" si="31"/>
        <v>1.694339582572046</v>
      </c>
      <c r="T108" s="20">
        <f t="shared" si="38"/>
        <v>0.54643212261482343</v>
      </c>
      <c r="U108" s="25">
        <f>INDEX(Sharing!$T$8:$T$28, MATCH('Relevant Nodes'!D108, Sharing!$R$8:$R$28, 0))</f>
        <v>0.96599859177461878</v>
      </c>
      <c r="V108" s="19">
        <f t="shared" si="39"/>
        <v>4.5890474142112714</v>
      </c>
      <c r="W108" s="16">
        <f t="shared" si="40"/>
        <v>0.16152619250674061</v>
      </c>
      <c r="X108" s="19">
        <f t="shared" si="32"/>
        <v>1.7982558432593325</v>
      </c>
      <c r="Y108" s="20">
        <f t="shared" si="41"/>
        <v>0.54643212261482343</v>
      </c>
    </row>
    <row r="109" spans="1:25" x14ac:dyDescent="0.35">
      <c r="A109" s="8" t="s">
        <v>122</v>
      </c>
      <c r="B109" s="9">
        <v>15.570663675378048</v>
      </c>
      <c r="C109" s="9">
        <v>32.267857882934884</v>
      </c>
      <c r="D109" s="8">
        <v>3</v>
      </c>
      <c r="E109" s="8">
        <v>1</v>
      </c>
      <c r="F109" s="8">
        <v>6</v>
      </c>
      <c r="G109" s="8">
        <v>1</v>
      </c>
      <c r="H109" s="10">
        <v>1</v>
      </c>
      <c r="I109" s="9">
        <v>30.824891369853628</v>
      </c>
      <c r="J109" s="9">
        <v>4.4657536191680656</v>
      </c>
      <c r="K109" s="18">
        <f>INDEX(Sharing!$G$8:$G$21, MATCH('Relevant Nodes'!G109, Sharing!$B$8:$B$21, 0))</f>
        <v>0.50114892526192667</v>
      </c>
      <c r="L109" s="19">
        <f t="shared" si="33"/>
        <v>15.447861181317784</v>
      </c>
      <c r="M109" s="21">
        <f t="shared" si="34"/>
        <v>15.377030188535844</v>
      </c>
      <c r="N109" s="19">
        <f t="shared" si="30"/>
        <v>20.886664357464646</v>
      </c>
      <c r="O109" s="20">
        <f t="shared" si="35"/>
        <v>20.170111025367394</v>
      </c>
      <c r="P109" s="14">
        <f>INDEX(Sharing!$O$8:$O$34, MATCH('Relevant Nodes'!F109, Sharing!$J$8:$J$34, 0))</f>
        <v>0.47210439510181312</v>
      </c>
      <c r="Q109">
        <f t="shared" si="36"/>
        <v>14.552566694243847</v>
      </c>
      <c r="R109" s="16">
        <f t="shared" si="37"/>
        <v>16.272324675609781</v>
      </c>
      <c r="S109" s="19">
        <f t="shared" si="31"/>
        <v>21.462643112778792</v>
      </c>
      <c r="T109" s="20">
        <f t="shared" si="38"/>
        <v>20.17011102536739</v>
      </c>
      <c r="U109" s="25">
        <f>INDEX(Sharing!$T$8:$T$28, MATCH('Relevant Nodes'!D109, Sharing!$R$8:$R$28, 0))</f>
        <v>0.47288879271661449</v>
      </c>
      <c r="V109" s="19">
        <f t="shared" si="39"/>
        <v>14.57674566551087</v>
      </c>
      <c r="W109" s="16">
        <f t="shared" si="40"/>
        <v>16.248145704342758</v>
      </c>
      <c r="X109" s="19">
        <f t="shared" si="32"/>
        <v>21.447087813403865</v>
      </c>
      <c r="Y109" s="20">
        <f t="shared" si="41"/>
        <v>20.17011102536739</v>
      </c>
    </row>
    <row r="110" spans="1:25" x14ac:dyDescent="0.35">
      <c r="A110" s="8" t="s">
        <v>123</v>
      </c>
      <c r="B110" s="9">
        <v>5.6319421804558898</v>
      </c>
      <c r="C110" s="9">
        <v>11.671352851274319</v>
      </c>
      <c r="D110" s="8">
        <v>6</v>
      </c>
      <c r="E110" s="8">
        <v>1</v>
      </c>
      <c r="F110" s="8">
        <v>1</v>
      </c>
      <c r="G110" s="8">
        <v>1</v>
      </c>
      <c r="H110" s="10">
        <v>1</v>
      </c>
      <c r="I110" s="9">
        <v>40.313627274395209</v>
      </c>
      <c r="J110" s="9">
        <v>3.2663476699090546</v>
      </c>
      <c r="K110" s="18">
        <f>INDEX(Sharing!$G$8:$G$21, MATCH('Relevant Nodes'!G110, Sharing!$B$8:$B$21, 0))</f>
        <v>0.50114892526192667</v>
      </c>
      <c r="L110" s="19">
        <f t="shared" si="33"/>
        <v>20.203130981973054</v>
      </c>
      <c r="M110" s="21">
        <f t="shared" si="34"/>
        <v>20.110496292422155</v>
      </c>
      <c r="N110" s="19">
        <f t="shared" si="30"/>
        <v>27.316144988452663</v>
      </c>
      <c r="O110" s="20">
        <f t="shared" si="35"/>
        <v>23.804931357395184</v>
      </c>
      <c r="P110" s="14">
        <f>INDEX(Sharing!$O$8:$O$34, MATCH('Relevant Nodes'!F110, Sharing!$J$8:$J$34, 0))</f>
        <v>0.51646109579767174</v>
      </c>
      <c r="Q110">
        <f t="shared" si="36"/>
        <v>20.820420117713056</v>
      </c>
      <c r="R110" s="16">
        <f t="shared" si="37"/>
        <v>19.493207156682153</v>
      </c>
      <c r="S110" s="19">
        <f t="shared" si="31"/>
        <v>26.919018195865689</v>
      </c>
      <c r="T110" s="20">
        <f t="shared" si="38"/>
        <v>23.80493135739518</v>
      </c>
      <c r="U110" s="25">
        <f>INDEX(Sharing!$T$8:$T$28, MATCH('Relevant Nodes'!D110, Sharing!$R$8:$R$28, 0))</f>
        <v>0.51646109579767174</v>
      </c>
      <c r="V110" s="19">
        <f t="shared" si="39"/>
        <v>20.820420117713056</v>
      </c>
      <c r="W110" s="16">
        <f t="shared" si="40"/>
        <v>19.493207156682153</v>
      </c>
      <c r="X110" s="19">
        <f t="shared" si="32"/>
        <v>26.919018195865689</v>
      </c>
      <c r="Y110" s="20">
        <f t="shared" si="41"/>
        <v>23.80493135739518</v>
      </c>
    </row>
    <row r="111" spans="1:25" x14ac:dyDescent="0.35">
      <c r="A111" s="8" t="s">
        <v>124</v>
      </c>
      <c r="B111" s="9">
        <v>5.6319421804558898</v>
      </c>
      <c r="C111" s="9">
        <v>11.671352851274319</v>
      </c>
      <c r="D111" s="8">
        <v>6</v>
      </c>
      <c r="E111" s="8">
        <v>1</v>
      </c>
      <c r="F111" s="8">
        <v>1</v>
      </c>
      <c r="G111" s="8">
        <v>1</v>
      </c>
      <c r="H111" s="10">
        <v>1</v>
      </c>
      <c r="I111" s="9">
        <v>40.313627274395202</v>
      </c>
      <c r="J111" s="9">
        <v>3.2663476699090337</v>
      </c>
      <c r="K111" s="18">
        <f>INDEX(Sharing!$G$8:$G$21, MATCH('Relevant Nodes'!G111, Sharing!$B$8:$B$21, 0))</f>
        <v>0.50114892526192667</v>
      </c>
      <c r="L111" s="19">
        <f t="shared" si="33"/>
        <v>20.20313098197305</v>
      </c>
      <c r="M111" s="21">
        <f t="shared" si="34"/>
        <v>20.110496292422152</v>
      </c>
      <c r="N111" s="19">
        <f t="shared" si="30"/>
        <v>27.31614498845266</v>
      </c>
      <c r="O111" s="20">
        <f t="shared" si="35"/>
        <v>23.804931357395159</v>
      </c>
      <c r="P111" s="14">
        <f>INDEX(Sharing!$O$8:$O$34, MATCH('Relevant Nodes'!F111, Sharing!$J$8:$J$34, 0))</f>
        <v>0.51646109579767174</v>
      </c>
      <c r="Q111">
        <f t="shared" si="36"/>
        <v>20.820420117713052</v>
      </c>
      <c r="R111" s="16">
        <f t="shared" si="37"/>
        <v>19.49320715668215</v>
      </c>
      <c r="S111" s="19">
        <f t="shared" si="31"/>
        <v>26.919018195865686</v>
      </c>
      <c r="T111" s="20">
        <f t="shared" si="38"/>
        <v>23.804931357395155</v>
      </c>
      <c r="U111" s="25">
        <f>INDEX(Sharing!$T$8:$T$28, MATCH('Relevant Nodes'!D111, Sharing!$R$8:$R$28, 0))</f>
        <v>0.51646109579767174</v>
      </c>
      <c r="V111" s="19">
        <f t="shared" si="39"/>
        <v>20.820420117713052</v>
      </c>
      <c r="W111" s="16">
        <f t="shared" si="40"/>
        <v>19.49320715668215</v>
      </c>
      <c r="X111" s="19">
        <f t="shared" si="32"/>
        <v>26.919018195865686</v>
      </c>
      <c r="Y111" s="20">
        <f t="shared" si="41"/>
        <v>23.804931357395155</v>
      </c>
    </row>
    <row r="112" spans="1:25" x14ac:dyDescent="0.35">
      <c r="A112" s="8" t="s">
        <v>125</v>
      </c>
      <c r="B112" s="9">
        <v>51.099999999999994</v>
      </c>
      <c r="C112" s="9">
        <v>0</v>
      </c>
      <c r="D112" s="8">
        <v>12</v>
      </c>
      <c r="E112" s="8">
        <v>2</v>
      </c>
      <c r="F112" s="8">
        <v>10</v>
      </c>
      <c r="G112" s="8">
        <v>2</v>
      </c>
      <c r="H112" s="10">
        <v>2</v>
      </c>
      <c r="I112" s="9">
        <v>22.396965191968452</v>
      </c>
      <c r="J112" s="9">
        <v>2.9918189868377469</v>
      </c>
      <c r="K112" s="18">
        <f>INDEX(Sharing!$G$8:$G$21, MATCH('Relevant Nodes'!G112, Sharing!$B$8:$B$21, 0))</f>
        <v>0.52716003555131441</v>
      </c>
      <c r="L112" s="19">
        <f t="shared" si="33"/>
        <v>11.80678496683964</v>
      </c>
      <c r="M112" s="21">
        <f t="shared" si="34"/>
        <v>10.590180225128812</v>
      </c>
      <c r="N112" s="19">
        <f t="shared" si="30"/>
        <v>14.801188151401838</v>
      </c>
      <c r="O112" s="20">
        <f t="shared" si="35"/>
        <v>14.402400843189913</v>
      </c>
      <c r="P112" s="14">
        <f>INDEX(Sharing!$O$8:$O$34, MATCH('Relevant Nodes'!F112, Sharing!$J$8:$J$34, 0))</f>
        <v>0.46627992721572109</v>
      </c>
      <c r="Q112">
        <f t="shared" si="36"/>
        <v>10.443255299564088</v>
      </c>
      <c r="R112" s="16">
        <f t="shared" si="37"/>
        <v>11.953709892404364</v>
      </c>
      <c r="S112" s="19">
        <f t="shared" si="31"/>
        <v>15.67840132754689</v>
      </c>
      <c r="T112" s="20">
        <f t="shared" si="38"/>
        <v>14.402400843189914</v>
      </c>
      <c r="U112" s="25">
        <f>INDEX(Sharing!$T$8:$T$28, MATCH('Relevant Nodes'!D112, Sharing!$R$8:$R$28, 0))</f>
        <v>0.55495283901694736</v>
      </c>
      <c r="V112" s="19">
        <f t="shared" si="39"/>
        <v>12.429259418646641</v>
      </c>
      <c r="W112" s="16">
        <f t="shared" si="40"/>
        <v>9.9677057733218106</v>
      </c>
      <c r="X112" s="19">
        <f t="shared" si="32"/>
        <v>14.400725437576321</v>
      </c>
      <c r="Y112" s="20">
        <f t="shared" si="41"/>
        <v>14.402400843189913</v>
      </c>
    </row>
    <row r="113" spans="1:25" x14ac:dyDescent="0.35">
      <c r="A113" s="8" t="s">
        <v>126</v>
      </c>
      <c r="B113" s="9">
        <v>304.78745917761285</v>
      </c>
      <c r="C113" s="9">
        <v>631.62615430425728</v>
      </c>
      <c r="D113" s="8">
        <v>20</v>
      </c>
      <c r="E113" s="8">
        <v>16</v>
      </c>
      <c r="F113" s="8">
        <v>26</v>
      </c>
      <c r="G113" s="8">
        <v>13</v>
      </c>
      <c r="H113" s="10">
        <v>13</v>
      </c>
      <c r="I113" s="9">
        <v>-3.4796155636818225</v>
      </c>
      <c r="J113" s="9">
        <v>-3.9236700786673904</v>
      </c>
      <c r="K113" s="18">
        <f>INDEX(Sharing!$G$8:$G$21, MATCH('Relevant Nodes'!G113, Sharing!$B$8:$B$21, 0))</f>
        <v>1</v>
      </c>
      <c r="L113" s="19">
        <f t="shared" si="33"/>
        <v>-3.4796155636818225</v>
      </c>
      <c r="M113" s="21">
        <f t="shared" si="34"/>
        <v>0</v>
      </c>
      <c r="N113" s="19">
        <f t="shared" si="30"/>
        <v>-1.2410396869427587</v>
      </c>
      <c r="O113" s="20">
        <f t="shared" si="35"/>
        <v>-5.6964298198963679</v>
      </c>
      <c r="P113" s="14">
        <f>INDEX(Sharing!$O$8:$O$34, MATCH('Relevant Nodes'!F113, Sharing!$J$8:$J$34, 0))</f>
        <v>1</v>
      </c>
      <c r="Q113">
        <f t="shared" si="36"/>
        <v>-3.4796155636818225</v>
      </c>
      <c r="R113" s="16">
        <f t="shared" si="37"/>
        <v>0</v>
      </c>
      <c r="S113" s="19">
        <f t="shared" si="31"/>
        <v>-1.2410396869427587</v>
      </c>
      <c r="T113" s="20">
        <f t="shared" si="38"/>
        <v>-5.6964298198963679</v>
      </c>
      <c r="U113" s="25">
        <f>INDEX(Sharing!$T$8:$T$28, MATCH('Relevant Nodes'!D113, Sharing!$R$8:$R$28, 0))</f>
        <v>0.51604366901891952</v>
      </c>
      <c r="V113" s="19">
        <f t="shared" si="39"/>
        <v>-1.7956335822577034</v>
      </c>
      <c r="W113" s="16">
        <f t="shared" si="40"/>
        <v>-1.683981981424119</v>
      </c>
      <c r="X113" s="19">
        <f t="shared" si="32"/>
        <v>-2.3244126548721518</v>
      </c>
      <c r="Y113" s="20">
        <f t="shared" si="41"/>
        <v>-5.6964298198963688</v>
      </c>
    </row>
    <row r="114" spans="1:25" x14ac:dyDescent="0.35">
      <c r="A114" s="8" t="s">
        <v>127</v>
      </c>
      <c r="B114" s="9">
        <v>461.99999999999994</v>
      </c>
      <c r="C114" s="9">
        <v>0</v>
      </c>
      <c r="D114" s="8">
        <v>16</v>
      </c>
      <c r="E114" s="8">
        <v>4</v>
      </c>
      <c r="F114" s="8">
        <v>14</v>
      </c>
      <c r="G114" s="8">
        <v>4</v>
      </c>
      <c r="H114" s="10">
        <v>4</v>
      </c>
      <c r="I114" s="9">
        <v>7.2211090743854136</v>
      </c>
      <c r="J114" s="9">
        <v>2.4947251861188149</v>
      </c>
      <c r="K114" s="18">
        <f>INDEX(Sharing!$G$8:$G$21, MATCH('Relevant Nodes'!G114, Sharing!$B$8:$B$21, 0))</f>
        <v>0.7566359530004696</v>
      </c>
      <c r="L114" s="19">
        <f t="shared" si="33"/>
        <v>5.4637507462179462</v>
      </c>
      <c r="M114" s="21">
        <f t="shared" si="34"/>
        <v>1.7573583281674674</v>
      </c>
      <c r="N114" s="19">
        <f t="shared" si="30"/>
        <v>3.7060596693135599</v>
      </c>
      <c r="O114" s="20">
        <f t="shared" si="35"/>
        <v>6.1736636262459523</v>
      </c>
      <c r="P114" s="14">
        <f>INDEX(Sharing!$O$8:$O$34, MATCH('Relevant Nodes'!F114, Sharing!$J$8:$J$34, 0))</f>
        <v>0.80161223811068671</v>
      </c>
      <c r="Q114">
        <f t="shared" si="36"/>
        <v>5.7885294067594808</v>
      </c>
      <c r="R114" s="16">
        <f t="shared" si="37"/>
        <v>1.4325796676259328</v>
      </c>
      <c r="S114" s="19">
        <f t="shared" si="31"/>
        <v>3.497116565840769</v>
      </c>
      <c r="T114" s="20">
        <f t="shared" si="38"/>
        <v>6.1736636262459514</v>
      </c>
      <c r="U114" s="25">
        <f>INDEX(Sharing!$T$8:$T$28, MATCH('Relevant Nodes'!D114, Sharing!$R$8:$R$28, 0))</f>
        <v>0.72632339191350959</v>
      </c>
      <c r="V114" s="19">
        <f t="shared" si="39"/>
        <v>5.2448604362850375</v>
      </c>
      <c r="W114" s="16">
        <f t="shared" si="40"/>
        <v>1.9762486381003761</v>
      </c>
      <c r="X114" s="19">
        <f t="shared" si="32"/>
        <v>3.8468805613057975</v>
      </c>
      <c r="Y114" s="20">
        <f t="shared" si="41"/>
        <v>6.1736636262459514</v>
      </c>
    </row>
    <row r="115" spans="1:25" x14ac:dyDescent="0.35">
      <c r="A115" s="8" t="s">
        <v>128</v>
      </c>
      <c r="B115" s="9">
        <v>45.5</v>
      </c>
      <c r="C115" s="9">
        <v>0</v>
      </c>
      <c r="D115" s="8">
        <v>4</v>
      </c>
      <c r="E115" s="8">
        <v>1</v>
      </c>
      <c r="F115" s="8">
        <v>3</v>
      </c>
      <c r="G115" s="8">
        <v>1</v>
      </c>
      <c r="H115" s="10">
        <v>1</v>
      </c>
      <c r="I115" s="9">
        <v>34.49482478682252</v>
      </c>
      <c r="J115" s="9">
        <v>2.9542421962852798</v>
      </c>
      <c r="K115" s="18">
        <f>INDEX(Sharing!$G$8:$G$21, MATCH('Relevant Nodes'!G115, Sharing!$B$8:$B$21, 0))</f>
        <v>0.50114892526192667</v>
      </c>
      <c r="L115" s="19">
        <f t="shared" si="33"/>
        <v>17.287044369014573</v>
      </c>
      <c r="M115" s="21">
        <f t="shared" si="34"/>
        <v>17.207780417807946</v>
      </c>
      <c r="N115" s="19">
        <f t="shared" si="30"/>
        <v>23.373377662460683</v>
      </c>
      <c r="O115" s="20">
        <f t="shared" si="35"/>
        <v>20.528320580427749</v>
      </c>
      <c r="P115" s="14">
        <f>INDEX(Sharing!$O$8:$O$34, MATCH('Relevant Nodes'!F115, Sharing!$J$8:$J$34, 0))</f>
        <v>0.50129966934689707</v>
      </c>
      <c r="Q115">
        <f t="shared" si="36"/>
        <v>17.292244259813277</v>
      </c>
      <c r="R115" s="16">
        <f t="shared" si="37"/>
        <v>17.202580527009243</v>
      </c>
      <c r="S115" s="19">
        <f t="shared" si="31"/>
        <v>23.370032364714245</v>
      </c>
      <c r="T115" s="20">
        <f t="shared" si="38"/>
        <v>20.528320580427749</v>
      </c>
      <c r="U115" s="25">
        <f>INDEX(Sharing!$T$8:$T$28, MATCH('Relevant Nodes'!D115, Sharing!$R$8:$R$28, 0))</f>
        <v>0.50129966934689707</v>
      </c>
      <c r="V115" s="19">
        <f t="shared" si="39"/>
        <v>17.292244259813277</v>
      </c>
      <c r="W115" s="16">
        <f t="shared" si="40"/>
        <v>17.202580527009243</v>
      </c>
      <c r="X115" s="19">
        <f t="shared" si="32"/>
        <v>23.370032364714245</v>
      </c>
      <c r="Y115" s="20">
        <f t="shared" si="41"/>
        <v>20.528320580427749</v>
      </c>
    </row>
    <row r="116" spans="1:25" x14ac:dyDescent="0.35">
      <c r="A116" s="8" t="s">
        <v>129</v>
      </c>
      <c r="B116" s="9">
        <v>17.5</v>
      </c>
      <c r="C116" s="9">
        <v>0</v>
      </c>
      <c r="D116" s="8">
        <v>14</v>
      </c>
      <c r="E116" s="8">
        <v>2</v>
      </c>
      <c r="F116" s="8">
        <v>12</v>
      </c>
      <c r="G116" s="8">
        <v>2</v>
      </c>
      <c r="H116" s="10">
        <v>2</v>
      </c>
      <c r="I116" s="9">
        <v>15.773786651739462</v>
      </c>
      <c r="J116" s="9">
        <v>2.9192849304751167</v>
      </c>
      <c r="K116" s="18">
        <f>INDEX(Sharing!$G$8:$G$21, MATCH('Relevant Nodes'!G116, Sharing!$B$8:$B$21, 0))</f>
        <v>0.52716003555131441</v>
      </c>
      <c r="L116" s="19">
        <f t="shared" si="33"/>
        <v>8.3153099321098232</v>
      </c>
      <c r="M116" s="21">
        <f t="shared" si="34"/>
        <v>7.4584767196296387</v>
      </c>
      <c r="N116" s="19">
        <f t="shared" si="30"/>
        <v>10.424215160015928</v>
      </c>
      <c r="O116" s="20">
        <f t="shared" si="35"/>
        <v>10.955556015936819</v>
      </c>
      <c r="P116" s="14">
        <f>INDEX(Sharing!$O$8:$O$34, MATCH('Relevant Nodes'!F116, Sharing!$J$8:$J$34, 0))</f>
        <v>0.50142857492845549</v>
      </c>
      <c r="Q116">
        <f t="shared" si="36"/>
        <v>7.9094273620072117</v>
      </c>
      <c r="R116" s="16">
        <f t="shared" si="37"/>
        <v>7.8643592897322501</v>
      </c>
      <c r="S116" s="19">
        <f t="shared" si="31"/>
        <v>10.685335652665742</v>
      </c>
      <c r="T116" s="20">
        <f t="shared" si="38"/>
        <v>10.955556015936819</v>
      </c>
      <c r="U116" s="25">
        <f>INDEX(Sharing!$T$8:$T$28, MATCH('Relevant Nodes'!D116, Sharing!$R$8:$R$28, 0))</f>
        <v>0.50142857492845549</v>
      </c>
      <c r="V116" s="19">
        <f t="shared" si="39"/>
        <v>7.9094273620072117</v>
      </c>
      <c r="W116" s="16">
        <f t="shared" si="40"/>
        <v>7.8643592897322501</v>
      </c>
      <c r="X116" s="19">
        <f t="shared" si="32"/>
        <v>10.685335652665742</v>
      </c>
      <c r="Y116" s="20">
        <f t="shared" si="41"/>
        <v>10.955556015936819</v>
      </c>
    </row>
    <row r="117" spans="1:25" x14ac:dyDescent="0.35">
      <c r="A117" s="8" t="s">
        <v>130</v>
      </c>
      <c r="B117" s="9">
        <v>3.0909423849207913</v>
      </c>
      <c r="C117" s="9">
        <v>6.4055130648464358</v>
      </c>
      <c r="D117" s="8">
        <v>6</v>
      </c>
      <c r="E117" s="8">
        <v>1</v>
      </c>
      <c r="F117" s="8">
        <v>1</v>
      </c>
      <c r="G117" s="8">
        <v>1</v>
      </c>
      <c r="H117" s="10">
        <v>1</v>
      </c>
      <c r="I117" s="9">
        <v>40.31362727439528</v>
      </c>
      <c r="J117" s="9">
        <v>3.2663476699090159</v>
      </c>
      <c r="K117" s="18">
        <f>INDEX(Sharing!$G$8:$G$21, MATCH('Relevant Nodes'!G117, Sharing!$B$8:$B$21, 0))</f>
        <v>0.50114892526192667</v>
      </c>
      <c r="L117" s="19">
        <f t="shared" si="33"/>
        <v>20.203130981973089</v>
      </c>
      <c r="M117" s="21">
        <f t="shared" si="34"/>
        <v>20.110496292422191</v>
      </c>
      <c r="N117" s="19">
        <f t="shared" si="30"/>
        <v>27.316144988452713</v>
      </c>
      <c r="O117" s="20">
        <f t="shared" si="35"/>
        <v>23.804931357395176</v>
      </c>
      <c r="P117" s="14">
        <f>INDEX(Sharing!$O$8:$O$34, MATCH('Relevant Nodes'!F117, Sharing!$J$8:$J$34, 0))</f>
        <v>0.51646109579767174</v>
      </c>
      <c r="Q117">
        <f t="shared" si="36"/>
        <v>20.820420117713095</v>
      </c>
      <c r="R117" s="16">
        <f t="shared" si="37"/>
        <v>19.493207156682185</v>
      </c>
      <c r="S117" s="19">
        <f t="shared" si="31"/>
        <v>26.919018195865739</v>
      </c>
      <c r="T117" s="20">
        <f t="shared" si="38"/>
        <v>23.804931357395176</v>
      </c>
      <c r="U117" s="25">
        <f>INDEX(Sharing!$T$8:$T$28, MATCH('Relevant Nodes'!D117, Sharing!$R$8:$R$28, 0))</f>
        <v>0.51646109579767174</v>
      </c>
      <c r="V117" s="19">
        <f t="shared" si="39"/>
        <v>20.820420117713095</v>
      </c>
      <c r="W117" s="16">
        <f t="shared" si="40"/>
        <v>19.493207156682185</v>
      </c>
      <c r="X117" s="19">
        <f t="shared" si="32"/>
        <v>26.919018195865739</v>
      </c>
      <c r="Y117" s="20">
        <f t="shared" si="41"/>
        <v>23.804931357395176</v>
      </c>
    </row>
    <row r="118" spans="1:25" x14ac:dyDescent="0.35">
      <c r="A118" s="8" t="s">
        <v>131</v>
      </c>
      <c r="B118" s="9">
        <v>3.0909423849207913</v>
      </c>
      <c r="C118" s="9">
        <v>6.4055130648464358</v>
      </c>
      <c r="D118" s="8">
        <v>6</v>
      </c>
      <c r="E118" s="8">
        <v>1</v>
      </c>
      <c r="F118" s="8">
        <v>1</v>
      </c>
      <c r="G118" s="8">
        <v>1</v>
      </c>
      <c r="H118" s="10">
        <v>1</v>
      </c>
      <c r="I118" s="9">
        <v>40.313627274395316</v>
      </c>
      <c r="J118" s="9">
        <v>3.266347669909027</v>
      </c>
      <c r="K118" s="18">
        <f>INDEX(Sharing!$G$8:$G$21, MATCH('Relevant Nodes'!G118, Sharing!$B$8:$B$21, 0))</f>
        <v>0.50114892526192667</v>
      </c>
      <c r="L118" s="19">
        <f t="shared" si="33"/>
        <v>20.203130981973107</v>
      </c>
      <c r="M118" s="21">
        <f t="shared" si="34"/>
        <v>20.110496292422209</v>
      </c>
      <c r="N118" s="19">
        <f t="shared" si="30"/>
        <v>27.316144988452734</v>
      </c>
      <c r="O118" s="20">
        <f t="shared" si="35"/>
        <v>23.804931357395208</v>
      </c>
      <c r="P118" s="14">
        <f>INDEX(Sharing!$O$8:$O$34, MATCH('Relevant Nodes'!F118, Sharing!$J$8:$J$34, 0))</f>
        <v>0.51646109579767174</v>
      </c>
      <c r="Q118">
        <f t="shared" si="36"/>
        <v>20.820420117713113</v>
      </c>
      <c r="R118" s="16">
        <f t="shared" si="37"/>
        <v>19.493207156682203</v>
      </c>
      <c r="S118" s="19">
        <f t="shared" si="31"/>
        <v>26.91901819586576</v>
      </c>
      <c r="T118" s="20">
        <f t="shared" si="38"/>
        <v>23.804931357395205</v>
      </c>
      <c r="U118" s="25">
        <f>INDEX(Sharing!$T$8:$T$28, MATCH('Relevant Nodes'!D118, Sharing!$R$8:$R$28, 0))</f>
        <v>0.51646109579767174</v>
      </c>
      <c r="V118" s="19">
        <f t="shared" si="39"/>
        <v>20.820420117713113</v>
      </c>
      <c r="W118" s="16">
        <f t="shared" si="40"/>
        <v>19.493207156682203</v>
      </c>
      <c r="X118" s="19">
        <f t="shared" si="32"/>
        <v>26.91901819586576</v>
      </c>
      <c r="Y118" s="20">
        <f t="shared" si="41"/>
        <v>23.804931357395205</v>
      </c>
    </row>
    <row r="119" spans="1:25" x14ac:dyDescent="0.35">
      <c r="A119" s="8" t="s">
        <v>132</v>
      </c>
      <c r="B119" s="9">
        <v>10.464999999999998</v>
      </c>
      <c r="C119" s="9">
        <v>0</v>
      </c>
      <c r="D119" s="8">
        <v>1</v>
      </c>
      <c r="E119" s="8">
        <v>1</v>
      </c>
      <c r="F119" s="8">
        <v>1</v>
      </c>
      <c r="G119" s="8">
        <v>1</v>
      </c>
      <c r="H119" s="10">
        <v>1</v>
      </c>
      <c r="I119" s="9">
        <v>57.961348336957712</v>
      </c>
      <c r="J119" s="9">
        <v>3.074251968379734</v>
      </c>
      <c r="K119" s="18">
        <f>INDEX(Sharing!$G$8:$G$21, MATCH('Relevant Nodes'!G119, Sharing!$B$8:$B$21, 0))</f>
        <v>0.50114892526192667</v>
      </c>
      <c r="L119" s="19">
        <f t="shared" si="33"/>
        <v>29.04726742579852</v>
      </c>
      <c r="M119" s="21">
        <f t="shared" si="34"/>
        <v>28.914080911159193</v>
      </c>
      <c r="N119" s="19">
        <f t="shared" si="30"/>
        <v>39.274079311244492</v>
      </c>
      <c r="O119" s="20">
        <f t="shared" si="35"/>
        <v>32.603820105609579</v>
      </c>
      <c r="P119" s="14">
        <f>INDEX(Sharing!$O$8:$O$34, MATCH('Relevant Nodes'!F119, Sharing!$J$8:$J$34, 0))</f>
        <v>0.51646109579767174</v>
      </c>
      <c r="Q119">
        <f t="shared" si="36"/>
        <v>29.93478147601574</v>
      </c>
      <c r="R119" s="16">
        <f t="shared" si="37"/>
        <v>28.026566860941973</v>
      </c>
      <c r="S119" s="19">
        <f t="shared" si="31"/>
        <v>38.703106022177749</v>
      </c>
      <c r="T119" s="20">
        <f t="shared" si="38"/>
        <v>32.603820105609579</v>
      </c>
      <c r="U119" s="25">
        <f>INDEX(Sharing!$T$8:$T$28, MATCH('Relevant Nodes'!D119, Sharing!$R$8:$R$28, 0))</f>
        <v>0.51646109579767174</v>
      </c>
      <c r="V119" s="19">
        <f t="shared" si="39"/>
        <v>29.93478147601574</v>
      </c>
      <c r="W119" s="16">
        <f t="shared" si="40"/>
        <v>28.026566860941973</v>
      </c>
      <c r="X119" s="19">
        <f t="shared" si="32"/>
        <v>38.703106022177749</v>
      </c>
      <c r="Y119" s="20">
        <f t="shared" si="41"/>
        <v>32.603820105609579</v>
      </c>
    </row>
    <row r="120" spans="1:25" x14ac:dyDescent="0.35">
      <c r="A120" s="8" t="s">
        <v>133</v>
      </c>
      <c r="B120" s="9">
        <v>10.464999999999998</v>
      </c>
      <c r="C120" s="9">
        <v>0</v>
      </c>
      <c r="D120" s="8">
        <v>1</v>
      </c>
      <c r="E120" s="8">
        <v>1</v>
      </c>
      <c r="F120" s="8">
        <v>1</v>
      </c>
      <c r="G120" s="8">
        <v>1</v>
      </c>
      <c r="H120" s="10">
        <v>1</v>
      </c>
      <c r="I120" s="9">
        <v>57.347481027237365</v>
      </c>
      <c r="J120" s="9">
        <v>3.4133832004329951</v>
      </c>
      <c r="K120" s="18">
        <f>INDEX(Sharing!$G$8:$G$21, MATCH('Relevant Nodes'!G120, Sharing!$B$8:$B$21, 0))</f>
        <v>0.50114892526192667</v>
      </c>
      <c r="L120" s="19">
        <f t="shared" si="33"/>
        <v>28.739628483278736</v>
      </c>
      <c r="M120" s="21">
        <f t="shared" si="34"/>
        <v>28.607852543958629</v>
      </c>
      <c r="N120" s="19">
        <f t="shared" si="30"/>
        <v>38.858128438804826</v>
      </c>
      <c r="O120" s="20">
        <f t="shared" si="35"/>
        <v>32.630204359379611</v>
      </c>
      <c r="P120" s="14">
        <f>INDEX(Sharing!$O$8:$O$34, MATCH('Relevant Nodes'!F120, Sharing!$J$8:$J$34, 0))</f>
        <v>0.51646109579767174</v>
      </c>
      <c r="Q120">
        <f t="shared" si="36"/>
        <v>29.6177428925632</v>
      </c>
      <c r="R120" s="16">
        <f t="shared" si="37"/>
        <v>27.729738134674164</v>
      </c>
      <c r="S120" s="19">
        <f t="shared" si="31"/>
        <v>38.293202314735751</v>
      </c>
      <c r="T120" s="20">
        <f t="shared" si="38"/>
        <v>32.630204359379611</v>
      </c>
      <c r="U120" s="25">
        <f>INDEX(Sharing!$T$8:$T$28, MATCH('Relevant Nodes'!D120, Sharing!$R$8:$R$28, 0))</f>
        <v>0.51646109579767174</v>
      </c>
      <c r="V120" s="19">
        <f t="shared" si="39"/>
        <v>29.6177428925632</v>
      </c>
      <c r="W120" s="16">
        <f t="shared" si="40"/>
        <v>27.729738134674164</v>
      </c>
      <c r="X120" s="19">
        <f t="shared" si="32"/>
        <v>38.293202314735751</v>
      </c>
      <c r="Y120" s="20">
        <f t="shared" si="41"/>
        <v>32.630204359379611</v>
      </c>
    </row>
    <row r="121" spans="1:25" x14ac:dyDescent="0.35">
      <c r="A121" s="8" t="s">
        <v>134</v>
      </c>
      <c r="B121" s="9">
        <v>4.9693607474610788</v>
      </c>
      <c r="C121" s="9">
        <v>10.298252515830283</v>
      </c>
      <c r="D121" s="11">
        <v>9</v>
      </c>
      <c r="E121" s="8">
        <v>1</v>
      </c>
      <c r="F121" s="8">
        <v>7</v>
      </c>
      <c r="G121" s="8">
        <v>1</v>
      </c>
      <c r="H121" s="10">
        <v>1</v>
      </c>
      <c r="I121" s="9">
        <v>33.779395849061203</v>
      </c>
      <c r="J121" s="9">
        <v>4.2023735142928205</v>
      </c>
      <c r="K121" s="18">
        <f>INDEX(Sharing!$G$8:$G$21, MATCH('Relevant Nodes'!G121, Sharing!$B$8:$B$21, 0))</f>
        <v>0.50114892526192667</v>
      </c>
      <c r="L121" s="19">
        <f t="shared" si="33"/>
        <v>16.928507925754207</v>
      </c>
      <c r="M121" s="21">
        <f t="shared" si="34"/>
        <v>16.850887923306995</v>
      </c>
      <c r="N121" s="19">
        <f t="shared" si="30"/>
        <v>22.888609560106492</v>
      </c>
      <c r="O121" s="20">
        <f t="shared" si="35"/>
        <v>21.411962317514032</v>
      </c>
      <c r="P121" s="14">
        <f>INDEX(Sharing!$O$8:$O$34, MATCH('Relevant Nodes'!F121, Sharing!$J$8:$J$34, 0))</f>
        <v>0.32892727374667907</v>
      </c>
      <c r="Q121">
        <f t="shared" si="36"/>
        <v>11.110964585441589</v>
      </c>
      <c r="R121" s="16">
        <f t="shared" si="37"/>
        <v>22.668431263619613</v>
      </c>
      <c r="S121" s="19">
        <f t="shared" si="31"/>
        <v>26.63126789266321</v>
      </c>
      <c r="T121" s="20">
        <f t="shared" si="38"/>
        <v>21.411962317514032</v>
      </c>
      <c r="U121" s="25">
        <f>INDEX(Sharing!$T$8:$T$28, MATCH('Relevant Nodes'!D121, Sharing!$R$8:$R$28, 0))</f>
        <v>0.40056816286454167</v>
      </c>
      <c r="V121" s="19">
        <f t="shared" si="39"/>
        <v>13.53095053793257</v>
      </c>
      <c r="W121" s="16">
        <f t="shared" si="40"/>
        <v>20.248445311128634</v>
      </c>
      <c r="X121" s="19">
        <f t="shared" si="32"/>
        <v>25.074394129987663</v>
      </c>
      <c r="Y121" s="20">
        <f t="shared" si="41"/>
        <v>21.411962317514032</v>
      </c>
    </row>
    <row r="122" spans="1:25" x14ac:dyDescent="0.35">
      <c r="A122" s="8" t="s">
        <v>135</v>
      </c>
      <c r="B122" s="9">
        <v>280</v>
      </c>
      <c r="C122" s="9">
        <v>0</v>
      </c>
      <c r="D122" s="8">
        <v>18</v>
      </c>
      <c r="E122" s="8">
        <v>10</v>
      </c>
      <c r="F122" s="8">
        <v>17</v>
      </c>
      <c r="G122" s="8">
        <v>7</v>
      </c>
      <c r="H122" s="10">
        <v>7</v>
      </c>
      <c r="I122" s="9">
        <v>1.2604969832135651</v>
      </c>
      <c r="J122" s="9">
        <v>1.2320432541186981</v>
      </c>
      <c r="K122" s="18">
        <f>INDEX(Sharing!$G$8:$G$21, MATCH('Relevant Nodes'!G122, Sharing!$B$8:$B$21, 0))</f>
        <v>1</v>
      </c>
      <c r="L122" s="19">
        <f t="shared" si="33"/>
        <v>1.2604969832135651</v>
      </c>
      <c r="M122" s="21">
        <f t="shared" si="34"/>
        <v>0</v>
      </c>
      <c r="N122" s="19">
        <f t="shared" si="30"/>
        <v>0.4495688540329501</v>
      </c>
      <c r="O122" s="20">
        <f t="shared" si="35"/>
        <v>1.874228652156513</v>
      </c>
      <c r="P122" s="14">
        <f>INDEX(Sharing!$O$8:$O$34, MATCH('Relevant Nodes'!F122, Sharing!$J$8:$J$34, 0))</f>
        <v>1</v>
      </c>
      <c r="Q122">
        <f t="shared" si="36"/>
        <v>1.2604969832135651</v>
      </c>
      <c r="R122" s="16">
        <f t="shared" si="37"/>
        <v>0</v>
      </c>
      <c r="S122" s="19">
        <f t="shared" si="31"/>
        <v>0.4495688540329501</v>
      </c>
      <c r="T122" s="20">
        <f t="shared" si="38"/>
        <v>1.874228652156513</v>
      </c>
      <c r="U122" s="25">
        <f>INDEX(Sharing!$T$8:$T$28, MATCH('Relevant Nodes'!D122, Sharing!$R$8:$R$28, 0))</f>
        <v>0.96599859177461878</v>
      </c>
      <c r="V122" s="19">
        <f t="shared" si="39"/>
        <v>1.2176383107204591</v>
      </c>
      <c r="W122" s="16">
        <f t="shared" si="40"/>
        <v>4.2858672493105932E-2</v>
      </c>
      <c r="X122" s="19">
        <f t="shared" si="32"/>
        <v>0.47714155239466488</v>
      </c>
      <c r="Y122" s="20">
        <f t="shared" si="41"/>
        <v>1.8742286521565132</v>
      </c>
    </row>
    <row r="123" spans="1:25" x14ac:dyDescent="0.35">
      <c r="A123" s="8" t="s">
        <v>136</v>
      </c>
      <c r="B123" s="9">
        <v>164.5</v>
      </c>
      <c r="C123" s="9">
        <v>0</v>
      </c>
      <c r="D123" s="8">
        <v>12</v>
      </c>
      <c r="E123" s="8">
        <v>2</v>
      </c>
      <c r="F123" s="8">
        <v>10</v>
      </c>
      <c r="G123" s="8">
        <v>2</v>
      </c>
      <c r="H123" s="10">
        <v>2</v>
      </c>
      <c r="I123" s="9">
        <v>22.872039338489277</v>
      </c>
      <c r="J123" s="9">
        <v>2.9918189868377802</v>
      </c>
      <c r="K123" s="18">
        <f>INDEX(Sharing!$G$8:$G$21, MATCH('Relevant Nodes'!G123, Sharing!$B$8:$B$21, 0))</f>
        <v>0.52716003555131441</v>
      </c>
      <c r="L123" s="19">
        <f t="shared" si="33"/>
        <v>12.05722507080907</v>
      </c>
      <c r="M123" s="21">
        <f t="shared" si="34"/>
        <v>10.814814267680207</v>
      </c>
      <c r="N123" s="19">
        <f t="shared" si="30"/>
        <v>15.115144161434969</v>
      </c>
      <c r="O123" s="20">
        <f t="shared" si="35"/>
        <v>14.644436868617912</v>
      </c>
      <c r="P123" s="14">
        <f>INDEX(Sharing!$O$8:$O$34, MATCH('Relevant Nodes'!F123, Sharing!$J$8:$J$34, 0))</f>
        <v>0.46627992721572109</v>
      </c>
      <c r="Q123">
        <f t="shared" si="36"/>
        <v>10.66477283802589</v>
      </c>
      <c r="R123" s="16">
        <f t="shared" si="37"/>
        <v>12.207266500463387</v>
      </c>
      <c r="S123" s="19">
        <f t="shared" si="31"/>
        <v>16.010964380873702</v>
      </c>
      <c r="T123" s="20">
        <f t="shared" si="38"/>
        <v>14.644436868617911</v>
      </c>
      <c r="U123" s="25">
        <f>INDEX(Sharing!$T$8:$T$28, MATCH('Relevant Nodes'!D123, Sharing!$R$8:$R$28, 0))</f>
        <v>0.55495283901694736</v>
      </c>
      <c r="V123" s="19">
        <f t="shared" si="39"/>
        <v>12.692903165001926</v>
      </c>
      <c r="W123" s="16">
        <f t="shared" si="40"/>
        <v>10.17913617348735</v>
      </c>
      <c r="X123" s="19">
        <f t="shared" si="32"/>
        <v>14.706187016316937</v>
      </c>
      <c r="Y123" s="20">
        <f t="shared" si="41"/>
        <v>14.644436868617912</v>
      </c>
    </row>
    <row r="124" spans="1:25" x14ac:dyDescent="0.35">
      <c r="A124" s="8" t="s">
        <v>137</v>
      </c>
      <c r="B124" s="9">
        <v>16.398890466621562</v>
      </c>
      <c r="C124" s="9">
        <v>33.984233302239929</v>
      </c>
      <c r="D124" s="8">
        <v>19</v>
      </c>
      <c r="E124" s="8">
        <v>14</v>
      </c>
      <c r="F124" s="8">
        <v>25</v>
      </c>
      <c r="G124" s="8">
        <v>13</v>
      </c>
      <c r="H124" s="10">
        <v>13</v>
      </c>
      <c r="I124" s="9">
        <v>-7.3019816589897042</v>
      </c>
      <c r="J124" s="9">
        <v>-1.6787513941121623</v>
      </c>
      <c r="K124" s="18">
        <f>INDEX(Sharing!$G$8:$G$21, MATCH('Relevant Nodes'!G124, Sharing!$B$8:$B$21, 0))</f>
        <v>1</v>
      </c>
      <c r="L124" s="19">
        <f t="shared" si="33"/>
        <v>-7.3019816589897042</v>
      </c>
      <c r="M124" s="21">
        <f t="shared" si="34"/>
        <v>0</v>
      </c>
      <c r="N124" s="19">
        <f t="shared" si="30"/>
        <v>-2.6043247784952679</v>
      </c>
      <c r="O124" s="20">
        <f t="shared" si="35"/>
        <v>-5.3988919899176464</v>
      </c>
      <c r="P124" s="14">
        <f>INDEX(Sharing!$O$8:$O$34, MATCH('Relevant Nodes'!F124, Sharing!$J$8:$J$34, 0))</f>
        <v>1</v>
      </c>
      <c r="Q124">
        <f t="shared" si="36"/>
        <v>-7.3019816589897042</v>
      </c>
      <c r="R124" s="16">
        <f t="shared" si="37"/>
        <v>0</v>
      </c>
      <c r="S124" s="19">
        <f t="shared" si="31"/>
        <v>-2.6043247784952679</v>
      </c>
      <c r="T124" s="20">
        <f t="shared" si="38"/>
        <v>-5.3988919899176464</v>
      </c>
      <c r="U124" s="25">
        <f>INDEX(Sharing!$T$8:$T$28, MATCH('Relevant Nodes'!D124, Sharing!$R$8:$R$28, 0))</f>
        <v>1</v>
      </c>
      <c r="V124" s="19">
        <f t="shared" si="39"/>
        <v>-7.3019816589897042</v>
      </c>
      <c r="W124" s="16">
        <f t="shared" si="40"/>
        <v>0</v>
      </c>
      <c r="X124" s="19">
        <f t="shared" si="32"/>
        <v>-2.6043247784952679</v>
      </c>
      <c r="Y124" s="20">
        <f t="shared" si="41"/>
        <v>-5.3988919899176464</v>
      </c>
    </row>
    <row r="125" spans="1:25" x14ac:dyDescent="0.35">
      <c r="A125" s="8" t="s">
        <v>138</v>
      </c>
      <c r="B125" s="9">
        <v>396.0216306480707</v>
      </c>
      <c r="C125" s="9">
        <v>346.29590459898628</v>
      </c>
      <c r="D125" s="8">
        <v>18</v>
      </c>
      <c r="E125" s="8">
        <v>10</v>
      </c>
      <c r="F125" s="8">
        <v>18</v>
      </c>
      <c r="G125" s="8">
        <v>9</v>
      </c>
      <c r="H125" s="10">
        <v>9</v>
      </c>
      <c r="I125" s="9">
        <v>1.6330076697483011</v>
      </c>
      <c r="J125" s="9">
        <v>-0.21383098173018361</v>
      </c>
      <c r="K125" s="18">
        <f>INDEX(Sharing!$G$8:$G$21, MATCH('Relevant Nodes'!G125, Sharing!$B$8:$B$21, 0))</f>
        <v>1</v>
      </c>
      <c r="L125" s="19">
        <f t="shared" si="33"/>
        <v>1.6330076697483011</v>
      </c>
      <c r="M125" s="21">
        <f t="shared" si="34"/>
        <v>0</v>
      </c>
      <c r="N125" s="19">
        <f t="shared" si="30"/>
        <v>0.58242851549242902</v>
      </c>
      <c r="O125" s="20">
        <f t="shared" si="35"/>
        <v>0.61813743577648328</v>
      </c>
      <c r="P125" s="14">
        <f>INDEX(Sharing!$O$8:$O$34, MATCH('Relevant Nodes'!F125, Sharing!$J$8:$J$34, 0))</f>
        <v>1</v>
      </c>
      <c r="Q125">
        <f t="shared" si="36"/>
        <v>1.6330076697483011</v>
      </c>
      <c r="R125" s="16">
        <f t="shared" si="37"/>
        <v>0</v>
      </c>
      <c r="S125" s="19">
        <f t="shared" si="31"/>
        <v>0.58242851549242902</v>
      </c>
      <c r="T125" s="20">
        <f t="shared" si="38"/>
        <v>0.61813743577648328</v>
      </c>
      <c r="U125" s="25">
        <f>INDEX(Sharing!$T$8:$T$28, MATCH('Relevant Nodes'!D125, Sharing!$R$8:$R$28, 0))</f>
        <v>0.96599859177461878</v>
      </c>
      <c r="V125" s="19">
        <f t="shared" si="39"/>
        <v>1.5774831093340107</v>
      </c>
      <c r="W125" s="16">
        <f t="shared" si="40"/>
        <v>5.5524560414290436E-2</v>
      </c>
      <c r="X125" s="19">
        <f t="shared" si="32"/>
        <v>0.61814968618935862</v>
      </c>
      <c r="Y125" s="20">
        <f t="shared" si="41"/>
        <v>0.61813743577648328</v>
      </c>
    </row>
    <row r="126" spans="1:25" x14ac:dyDescent="0.35">
      <c r="A126" s="8" t="s">
        <v>139</v>
      </c>
      <c r="B126" s="9">
        <v>24.95</v>
      </c>
      <c r="C126" s="9">
        <v>34.25885336932874</v>
      </c>
      <c r="D126" s="8">
        <v>20</v>
      </c>
      <c r="E126" s="8">
        <v>16</v>
      </c>
      <c r="F126" s="8">
        <v>26</v>
      </c>
      <c r="G126" s="8">
        <v>13</v>
      </c>
      <c r="H126" s="10">
        <v>13</v>
      </c>
      <c r="I126" s="9">
        <v>-3.4346299351524867</v>
      </c>
      <c r="J126" s="9">
        <v>-3.6504587307326051</v>
      </c>
      <c r="K126" s="18">
        <f>INDEX(Sharing!$G$8:$G$21, MATCH('Relevant Nodes'!G126, Sharing!$B$8:$B$21, 0))</f>
        <v>1</v>
      </c>
      <c r="L126" s="19">
        <f t="shared" si="33"/>
        <v>-3.4346299351524867</v>
      </c>
      <c r="M126" s="21">
        <f t="shared" si="34"/>
        <v>0</v>
      </c>
      <c r="N126" s="19">
        <f t="shared" si="30"/>
        <v>-1.2249951126714858</v>
      </c>
      <c r="O126" s="20">
        <f t="shared" si="35"/>
        <v>-5.4002996437947424</v>
      </c>
      <c r="P126" s="14">
        <f>INDEX(Sharing!$O$8:$O$34, MATCH('Relevant Nodes'!F126, Sharing!$J$8:$J$34, 0))</f>
        <v>1</v>
      </c>
      <c r="Q126">
        <f t="shared" si="36"/>
        <v>-3.4346299351524867</v>
      </c>
      <c r="R126" s="16">
        <f t="shared" si="37"/>
        <v>0</v>
      </c>
      <c r="S126" s="19">
        <f t="shared" si="31"/>
        <v>-1.2249951126714858</v>
      </c>
      <c r="T126" s="20">
        <f t="shared" si="38"/>
        <v>-5.4002996437947424</v>
      </c>
      <c r="U126" s="25">
        <f>INDEX(Sharing!$T$8:$T$28, MATCH('Relevant Nodes'!D126, Sharing!$R$8:$R$28, 0))</f>
        <v>0.51604366901891952</v>
      </c>
      <c r="V126" s="19">
        <f t="shared" si="39"/>
        <v>-1.7724190334583028</v>
      </c>
      <c r="W126" s="16">
        <f t="shared" si="40"/>
        <v>-1.662210901694184</v>
      </c>
      <c r="X126" s="19">
        <f t="shared" si="32"/>
        <v>-2.2943618741674223</v>
      </c>
      <c r="Y126" s="20">
        <f t="shared" si="41"/>
        <v>-5.4002996437947424</v>
      </c>
    </row>
    <row r="127" spans="1:25" x14ac:dyDescent="0.35">
      <c r="A127" s="8" t="s">
        <v>140</v>
      </c>
      <c r="B127" s="9">
        <v>25</v>
      </c>
      <c r="C127" s="9">
        <v>0</v>
      </c>
      <c r="D127" s="8">
        <v>20</v>
      </c>
      <c r="E127" s="8">
        <v>8</v>
      </c>
      <c r="F127" s="8">
        <v>18</v>
      </c>
      <c r="G127" s="8">
        <v>8</v>
      </c>
      <c r="H127" s="10">
        <v>8</v>
      </c>
      <c r="I127" s="9">
        <v>-2.2533200949522589</v>
      </c>
      <c r="J127" s="9">
        <v>1.5440596284289045</v>
      </c>
      <c r="K127" s="18">
        <f>INDEX(Sharing!$G$8:$G$21, MATCH('Relevant Nodes'!G127, Sharing!$B$8:$B$21, 0))</f>
        <v>1</v>
      </c>
      <c r="L127" s="19">
        <f t="shared" si="33"/>
        <v>-2.2533200949522589</v>
      </c>
      <c r="M127" s="21">
        <f t="shared" si="34"/>
        <v>0</v>
      </c>
      <c r="N127" s="19">
        <f t="shared" si="30"/>
        <v>-0.80366914506567266</v>
      </c>
      <c r="O127" s="20">
        <f t="shared" si="35"/>
        <v>0.3960606396535773</v>
      </c>
      <c r="P127" s="14">
        <f>INDEX(Sharing!$O$8:$O$34, MATCH('Relevant Nodes'!F127, Sharing!$J$8:$J$34, 0))</f>
        <v>1</v>
      </c>
      <c r="Q127">
        <f t="shared" si="36"/>
        <v>-2.2533200949522589</v>
      </c>
      <c r="R127" s="16">
        <f t="shared" si="37"/>
        <v>0</v>
      </c>
      <c r="S127" s="19">
        <f t="shared" si="31"/>
        <v>-0.80366914506567266</v>
      </c>
      <c r="T127" s="20">
        <f t="shared" si="38"/>
        <v>0.3960606396535773</v>
      </c>
      <c r="U127" s="25">
        <f>INDEX(Sharing!$T$8:$T$28, MATCH('Relevant Nodes'!D127, Sharing!$R$8:$R$28, 0))</f>
        <v>0.51604366901891952</v>
      </c>
      <c r="V127" s="19">
        <f t="shared" si="39"/>
        <v>-1.1628115692732237</v>
      </c>
      <c r="W127" s="16">
        <f t="shared" si="40"/>
        <v>-1.0905085256790352</v>
      </c>
      <c r="X127" s="19">
        <f t="shared" si="32"/>
        <v>-1.5052368999760231</v>
      </c>
      <c r="Y127" s="20">
        <f t="shared" si="41"/>
        <v>0.39606063965357718</v>
      </c>
    </row>
    <row r="128" spans="1:25" x14ac:dyDescent="0.35">
      <c r="A128" s="8" t="s">
        <v>141</v>
      </c>
      <c r="B128" s="9">
        <v>5.9632328969532953</v>
      </c>
      <c r="C128" s="9">
        <v>12.357903018996339</v>
      </c>
      <c r="D128" s="8">
        <v>6</v>
      </c>
      <c r="E128" s="8">
        <v>1</v>
      </c>
      <c r="F128" s="8">
        <v>1</v>
      </c>
      <c r="G128" s="8">
        <v>1</v>
      </c>
      <c r="H128" s="10">
        <v>1</v>
      </c>
      <c r="I128" s="9">
        <v>40.313848378608483</v>
      </c>
      <c r="J128" s="9">
        <v>3.2664548438781749</v>
      </c>
      <c r="K128" s="18">
        <f>INDEX(Sharing!$G$8:$G$21, MATCH('Relevant Nodes'!G128, Sharing!$B$8:$B$21, 0))</f>
        <v>0.50114892526192667</v>
      </c>
      <c r="L128" s="19">
        <f t="shared" si="33"/>
        <v>20.203241788111907</v>
      </c>
      <c r="M128" s="21">
        <f t="shared" si="34"/>
        <v>20.110606590496577</v>
      </c>
      <c r="N128" s="19">
        <f t="shared" si="30"/>
        <v>27.316294806644571</v>
      </c>
      <c r="O128" s="20">
        <f t="shared" si="35"/>
        <v>23.80515117732784</v>
      </c>
      <c r="P128" s="14">
        <f>INDEX(Sharing!$O$8:$O$34, MATCH('Relevant Nodes'!F128, Sharing!$J$8:$J$34, 0))</f>
        <v>0.51646109579767174</v>
      </c>
      <c r="Q128">
        <f t="shared" si="36"/>
        <v>20.820534309437331</v>
      </c>
      <c r="R128" s="16">
        <f t="shared" si="37"/>
        <v>19.493314069171152</v>
      </c>
      <c r="S128" s="19">
        <f t="shared" si="31"/>
        <v>26.919165835975072</v>
      </c>
      <c r="T128" s="20">
        <f t="shared" si="38"/>
        <v>23.805151177327836</v>
      </c>
      <c r="U128" s="25">
        <f>INDEX(Sharing!$T$8:$T$28, MATCH('Relevant Nodes'!D128, Sharing!$R$8:$R$28, 0))</f>
        <v>0.51646109579767174</v>
      </c>
      <c r="V128" s="19">
        <f t="shared" si="39"/>
        <v>20.820534309437331</v>
      </c>
      <c r="W128" s="16">
        <f t="shared" si="40"/>
        <v>19.493314069171152</v>
      </c>
      <c r="X128" s="19">
        <f t="shared" si="32"/>
        <v>26.919165835975072</v>
      </c>
      <c r="Y128" s="20">
        <f t="shared" si="41"/>
        <v>23.805151177327836</v>
      </c>
    </row>
    <row r="129" spans="1:25" x14ac:dyDescent="0.35">
      <c r="A129" s="8" t="s">
        <v>142</v>
      </c>
      <c r="B129" s="9">
        <v>390.92304546693822</v>
      </c>
      <c r="C129" s="9">
        <v>810.12919791198226</v>
      </c>
      <c r="D129" s="8">
        <v>3</v>
      </c>
      <c r="E129" s="8">
        <v>1</v>
      </c>
      <c r="F129" s="8">
        <v>2</v>
      </c>
      <c r="G129" s="8">
        <v>1</v>
      </c>
      <c r="H129" s="10">
        <v>1</v>
      </c>
      <c r="I129" s="9">
        <v>30.600051515481876</v>
      </c>
      <c r="J129" s="9">
        <v>3.3646841921636015</v>
      </c>
      <c r="K129" s="18">
        <f>INDEX(Sharing!$G$8:$G$21, MATCH('Relevant Nodes'!G129, Sharing!$B$8:$B$21, 0))</f>
        <v>0.50114892526192667</v>
      </c>
      <c r="L129" s="19">
        <f t="shared" si="33"/>
        <v>15.335182929943333</v>
      </c>
      <c r="M129" s="21">
        <f t="shared" si="34"/>
        <v>15.264868585538544</v>
      </c>
      <c r="N129" s="19">
        <f t="shared" si="30"/>
        <v>20.734314929332132</v>
      </c>
      <c r="O129" s="20">
        <f t="shared" si="35"/>
        <v>18.954492437756151</v>
      </c>
      <c r="P129" s="14">
        <f>INDEX(Sharing!$O$8:$O$34, MATCH('Relevant Nodes'!F129, Sharing!$J$8:$J$34, 0))</f>
        <v>0.43119743898267082</v>
      </c>
      <c r="Q129">
        <f t="shared" si="36"/>
        <v>13.194663846213579</v>
      </c>
      <c r="R129" s="16">
        <f t="shared" si="37"/>
        <v>17.405387669268297</v>
      </c>
      <c r="S129" s="19">
        <f t="shared" si="31"/>
        <v>22.111396476658832</v>
      </c>
      <c r="T129" s="20">
        <f t="shared" si="38"/>
        <v>18.954492437756151</v>
      </c>
      <c r="U129" s="25">
        <f>INDEX(Sharing!$T$8:$T$28, MATCH('Relevant Nodes'!D129, Sharing!$R$8:$R$28, 0))</f>
        <v>0.47288879271661449</v>
      </c>
      <c r="V129" s="19">
        <f t="shared" si="39"/>
        <v>14.470421418222434</v>
      </c>
      <c r="W129" s="16">
        <f t="shared" si="40"/>
        <v>16.129630097259444</v>
      </c>
      <c r="X129" s="19">
        <f t="shared" si="32"/>
        <v>21.290650600282657</v>
      </c>
      <c r="Y129" s="20">
        <f t="shared" si="41"/>
        <v>18.954492437756155</v>
      </c>
    </row>
    <row r="130" spans="1:25" x14ac:dyDescent="0.35">
      <c r="A130" s="8" t="s">
        <v>143</v>
      </c>
      <c r="B130" s="9">
        <v>728.50828557779414</v>
      </c>
      <c r="C130" s="9">
        <v>1509.7238188207193</v>
      </c>
      <c r="D130" s="8">
        <v>20</v>
      </c>
      <c r="E130" s="8">
        <v>11</v>
      </c>
      <c r="F130" s="8">
        <v>20</v>
      </c>
      <c r="G130" s="8">
        <v>10</v>
      </c>
      <c r="H130" s="10">
        <v>10</v>
      </c>
      <c r="I130" s="9">
        <v>-4.5817651085461</v>
      </c>
      <c r="J130" s="9">
        <v>9.1686272527283652</v>
      </c>
      <c r="K130" s="18">
        <f>INDEX(Sharing!$G$8:$G$21, MATCH('Relevant Nodes'!G130, Sharing!$B$8:$B$21, 0))</f>
        <v>8.9477567070123984E-2</v>
      </c>
      <c r="L130" s="19">
        <f t="shared" si="33"/>
        <v>-0.40996519479948756</v>
      </c>
      <c r="M130" s="21">
        <f t="shared" si="34"/>
        <v>-4.1717999137466126</v>
      </c>
      <c r="N130" s="19">
        <f t="shared" si="30"/>
        <v>-4.3180181001237976</v>
      </c>
      <c r="O130" s="20">
        <f t="shared" si="35"/>
        <v>6.8343553828773835</v>
      </c>
      <c r="P130" s="14">
        <f>INDEX(Sharing!$O$8:$O$34, MATCH('Relevant Nodes'!F130, Sharing!$J$8:$J$34, 0))</f>
        <v>1</v>
      </c>
      <c r="Q130">
        <f t="shared" si="36"/>
        <v>-4.5817651085461</v>
      </c>
      <c r="R130" s="16">
        <f t="shared" si="37"/>
        <v>0</v>
      </c>
      <c r="S130" s="19">
        <f t="shared" si="31"/>
        <v>-1.634132343614052</v>
      </c>
      <c r="T130" s="20">
        <f t="shared" si="38"/>
        <v>6.8343553828773835</v>
      </c>
      <c r="U130" s="25">
        <f>INDEX(Sharing!$T$8:$T$28, MATCH('Relevant Nodes'!D130, Sharing!$R$8:$R$28, 0))</f>
        <v>0.51604366901891952</v>
      </c>
      <c r="V130" s="19">
        <f t="shared" si="39"/>
        <v>-2.3643908771969975</v>
      </c>
      <c r="W130" s="16">
        <f t="shared" si="40"/>
        <v>-2.2173742313491025</v>
      </c>
      <c r="X130" s="19">
        <f t="shared" si="32"/>
        <v>-3.0606578816101835</v>
      </c>
      <c r="Y130" s="20">
        <f t="shared" si="41"/>
        <v>6.8343553828773835</v>
      </c>
    </row>
    <row r="131" spans="1:25" x14ac:dyDescent="0.35">
      <c r="A131" s="8" t="s">
        <v>144</v>
      </c>
      <c r="B131" s="9">
        <v>669.53853804125606</v>
      </c>
      <c r="C131" s="9">
        <v>1387.5178889662</v>
      </c>
      <c r="D131" s="8">
        <v>20</v>
      </c>
      <c r="E131" s="8">
        <v>8</v>
      </c>
      <c r="F131" s="8">
        <v>18</v>
      </c>
      <c r="G131" s="8">
        <v>7</v>
      </c>
      <c r="H131" s="10">
        <v>7</v>
      </c>
      <c r="I131" s="9">
        <v>-1.9490807843084237</v>
      </c>
      <c r="J131" s="9">
        <v>3.7419988826521893</v>
      </c>
      <c r="K131" s="18">
        <f>INDEX(Sharing!$G$8:$G$21, MATCH('Relevant Nodes'!G131, Sharing!$B$8:$B$21, 0))</f>
        <v>1</v>
      </c>
      <c r="L131" s="19">
        <f t="shared" ref="L131:L162" si="42">I131*K131</f>
        <v>-1.9490807843084237</v>
      </c>
      <c r="M131" s="21">
        <f t="shared" ref="M131:M162" si="43">I131-L131</f>
        <v>0</v>
      </c>
      <c r="N131" s="19">
        <f t="shared" si="30"/>
        <v>-0.69515915253144234</v>
      </c>
      <c r="O131" s="20">
        <f t="shared" ref="O131:O162" si="44">$J131+($L131*$AC$4)+($M131*$AC$4)</f>
        <v>2.7490006954705768</v>
      </c>
      <c r="P131" s="14">
        <f>INDEX(Sharing!$O$8:$O$34, MATCH('Relevant Nodes'!F131, Sharing!$J$8:$J$34, 0))</f>
        <v>1</v>
      </c>
      <c r="Q131">
        <f t="shared" ref="Q131:Q162" si="45">I131*P131</f>
        <v>-1.9490807843084237</v>
      </c>
      <c r="R131" s="16">
        <f t="shared" ref="R131:R162" si="46">I131-Q131</f>
        <v>0</v>
      </c>
      <c r="S131" s="19">
        <f t="shared" si="31"/>
        <v>-0.69515915253144234</v>
      </c>
      <c r="T131" s="20">
        <f t="shared" ref="T131:T162" si="47">$J131+($Q131*$AC$4)+($R131*$AC$4)</f>
        <v>2.7490006954705768</v>
      </c>
      <c r="U131" s="25">
        <f>INDEX(Sharing!$T$8:$T$28, MATCH('Relevant Nodes'!D131, Sharing!$R$8:$R$28, 0))</f>
        <v>0.51604366901891952</v>
      </c>
      <c r="V131" s="19">
        <f t="shared" ref="V131:V162" si="48">I131*U131</f>
        <v>-1.0058107991487923</v>
      </c>
      <c r="W131" s="16">
        <f t="shared" ref="W131:W162" si="49">I131-V131</f>
        <v>-0.94326998515963134</v>
      </c>
      <c r="X131" s="19">
        <f t="shared" si="32"/>
        <v>-1.3020024647840396</v>
      </c>
      <c r="Y131" s="20">
        <f t="shared" ref="Y131:Y162" si="50">$J131+($V131*$AC$4)+($W131*$AC$4)</f>
        <v>2.7490006954705768</v>
      </c>
    </row>
    <row r="132" spans="1:25" x14ac:dyDescent="0.35">
      <c r="A132" s="8" t="s">
        <v>145</v>
      </c>
      <c r="B132" s="9">
        <v>159.6</v>
      </c>
      <c r="C132" s="9">
        <v>205.27850014888364</v>
      </c>
      <c r="D132" s="8">
        <v>20</v>
      </c>
      <c r="E132" s="8">
        <v>11</v>
      </c>
      <c r="F132" s="8">
        <v>21</v>
      </c>
      <c r="G132" s="8">
        <v>10</v>
      </c>
      <c r="H132" s="10">
        <v>10</v>
      </c>
      <c r="I132" s="9">
        <v>-4.6641860957070493</v>
      </c>
      <c r="J132" s="9">
        <v>5.7342079689546805</v>
      </c>
      <c r="K132" s="18">
        <f>INDEX(Sharing!$G$8:$G$21, MATCH('Relevant Nodes'!G132, Sharing!$B$8:$B$21, 0))</f>
        <v>8.9477567070123984E-2</v>
      </c>
      <c r="L132" s="19">
        <f t="shared" si="42"/>
        <v>-0.41734002420616723</v>
      </c>
      <c r="M132" s="21">
        <f t="shared" si="43"/>
        <v>-4.2468460715008822</v>
      </c>
      <c r="N132" s="19">
        <f t="shared" ref="N132:N177" si="51">($L132*$AC$3)+M132</f>
        <v>-4.3956945645342538</v>
      </c>
      <c r="O132" s="20">
        <f t="shared" si="44"/>
        <v>3.3579450787748106</v>
      </c>
      <c r="P132" s="14">
        <f>INDEX(Sharing!$O$8:$O$34, MATCH('Relevant Nodes'!F132, Sharing!$J$8:$J$34, 0))</f>
        <v>1</v>
      </c>
      <c r="Q132">
        <f t="shared" si="45"/>
        <v>-4.6641860957070493</v>
      </c>
      <c r="R132" s="16">
        <f t="shared" si="46"/>
        <v>0</v>
      </c>
      <c r="S132" s="19">
        <f t="shared" ref="S132:S177" si="52">($Q132*$AC$3)+R132</f>
        <v>-1.6635286128948761</v>
      </c>
      <c r="T132" s="20">
        <f t="shared" si="47"/>
        <v>3.3579450787748102</v>
      </c>
      <c r="U132" s="25">
        <f>INDEX(Sharing!$T$8:$T$28, MATCH('Relevant Nodes'!D132, Sharing!$R$8:$R$28, 0))</f>
        <v>0.51604366901891952</v>
      </c>
      <c r="V132" s="19">
        <f t="shared" si="48"/>
        <v>-2.4069237058156951</v>
      </c>
      <c r="W132" s="16">
        <f t="shared" si="49"/>
        <v>-2.2572623898913542</v>
      </c>
      <c r="X132" s="19">
        <f t="shared" ref="X132:X177" si="53">($V132*$AC$3)+W132</f>
        <v>-3.1157157988075799</v>
      </c>
      <c r="Y132" s="20">
        <f t="shared" si="50"/>
        <v>3.3579450787748102</v>
      </c>
    </row>
    <row r="133" spans="1:25" x14ac:dyDescent="0.35">
      <c r="A133" s="8" t="s">
        <v>146</v>
      </c>
      <c r="B133" s="9">
        <v>268.34548036289829</v>
      </c>
      <c r="C133" s="9">
        <v>556.10563585483521</v>
      </c>
      <c r="D133" s="8">
        <v>18</v>
      </c>
      <c r="E133" s="8">
        <v>6</v>
      </c>
      <c r="F133" s="8">
        <v>16</v>
      </c>
      <c r="G133" s="8">
        <v>6</v>
      </c>
      <c r="H133" s="10">
        <v>6</v>
      </c>
      <c r="I133" s="9">
        <v>1.7803951198761869</v>
      </c>
      <c r="J133" s="9">
        <v>2.8763036315924237</v>
      </c>
      <c r="K133" s="18">
        <f>INDEX(Sharing!$G$8:$G$21, MATCH('Relevant Nodes'!G133, Sharing!$B$8:$B$21, 0))</f>
        <v>1</v>
      </c>
      <c r="L133" s="19">
        <f t="shared" si="42"/>
        <v>1.7803951198761869</v>
      </c>
      <c r="M133" s="21">
        <f t="shared" si="43"/>
        <v>0</v>
      </c>
      <c r="N133" s="19">
        <f t="shared" si="51"/>
        <v>0.63499572345504074</v>
      </c>
      <c r="O133" s="20">
        <f t="shared" si="44"/>
        <v>3.7833615333157447</v>
      </c>
      <c r="P133" s="14">
        <f>INDEX(Sharing!$O$8:$O$34, MATCH('Relevant Nodes'!F133, Sharing!$J$8:$J$34, 0))</f>
        <v>1</v>
      </c>
      <c r="Q133">
        <f t="shared" si="45"/>
        <v>1.7803951198761869</v>
      </c>
      <c r="R133" s="16">
        <f t="shared" si="46"/>
        <v>0</v>
      </c>
      <c r="S133" s="19">
        <f t="shared" si="52"/>
        <v>0.63499572345504074</v>
      </c>
      <c r="T133" s="20">
        <f t="shared" si="47"/>
        <v>3.7833615333157447</v>
      </c>
      <c r="U133" s="25">
        <f>INDEX(Sharing!$T$8:$T$28, MATCH('Relevant Nodes'!D133, Sharing!$R$8:$R$28, 0))</f>
        <v>0.96599859177461878</v>
      </c>
      <c r="V133" s="19">
        <f t="shared" si="48"/>
        <v>1.7198591786028001</v>
      </c>
      <c r="W133" s="16">
        <f t="shared" si="49"/>
        <v>6.0535941273386795E-2</v>
      </c>
      <c r="X133" s="19">
        <f t="shared" si="53"/>
        <v>0.6739409159138614</v>
      </c>
      <c r="Y133" s="20">
        <f t="shared" si="50"/>
        <v>3.7833615333157447</v>
      </c>
    </row>
    <row r="134" spans="1:25" x14ac:dyDescent="0.35">
      <c r="A134" s="8" t="s">
        <v>147</v>
      </c>
      <c r="B134" s="9">
        <v>236.87286229564478</v>
      </c>
      <c r="C134" s="9">
        <v>490.88336992124346</v>
      </c>
      <c r="D134" s="8">
        <v>21</v>
      </c>
      <c r="E134" s="8">
        <v>14</v>
      </c>
      <c r="F134" s="8">
        <v>24</v>
      </c>
      <c r="G134" s="8">
        <v>9</v>
      </c>
      <c r="H134" s="10">
        <v>9</v>
      </c>
      <c r="I134" s="9">
        <v>0.51436119710935135</v>
      </c>
      <c r="J134" s="9">
        <v>-1.2606523769232003</v>
      </c>
      <c r="K134" s="18">
        <f>INDEX(Sharing!$G$8:$G$21, MATCH('Relevant Nodes'!G134, Sharing!$B$8:$B$21, 0))</f>
        <v>1</v>
      </c>
      <c r="L134" s="19">
        <f t="shared" si="42"/>
        <v>0.51436119710935135</v>
      </c>
      <c r="M134" s="21">
        <f t="shared" si="43"/>
        <v>0</v>
      </c>
      <c r="N134" s="19">
        <f t="shared" si="51"/>
        <v>0.18345206456102126</v>
      </c>
      <c r="O134" s="20">
        <f t="shared" si="44"/>
        <v>-0.99860077783189904</v>
      </c>
      <c r="P134" s="14">
        <f>INDEX(Sharing!$O$8:$O$34, MATCH('Relevant Nodes'!F134, Sharing!$J$8:$J$34, 0))</f>
        <v>1</v>
      </c>
      <c r="Q134">
        <f t="shared" si="45"/>
        <v>0.51436119710935135</v>
      </c>
      <c r="R134" s="16">
        <f t="shared" si="46"/>
        <v>0</v>
      </c>
      <c r="S134" s="19">
        <f t="shared" si="52"/>
        <v>0.18345206456102126</v>
      </c>
      <c r="T134" s="20">
        <f t="shared" si="47"/>
        <v>-0.99860077783189904</v>
      </c>
      <c r="U134" s="25">
        <f>INDEX(Sharing!$T$8:$T$28, MATCH('Relevant Nodes'!D134, Sharing!$R$8:$R$28, 0))</f>
        <v>0.56272841873694912</v>
      </c>
      <c r="V134" s="19">
        <f t="shared" si="48"/>
        <v>0.2894456631089895</v>
      </c>
      <c r="W134" s="16">
        <f t="shared" si="49"/>
        <v>0.22491553400036185</v>
      </c>
      <c r="X134" s="19">
        <f t="shared" si="53"/>
        <v>0.32814922420481407</v>
      </c>
      <c r="Y134" s="20">
        <f t="shared" si="50"/>
        <v>-0.99860077783189904</v>
      </c>
    </row>
    <row r="135" spans="1:25" x14ac:dyDescent="0.35">
      <c r="A135" s="8" t="s">
        <v>148</v>
      </c>
      <c r="B135" s="9">
        <v>364.41978814714582</v>
      </c>
      <c r="C135" s="9">
        <v>755.2051844942207</v>
      </c>
      <c r="D135" s="8">
        <v>18</v>
      </c>
      <c r="E135" s="8">
        <v>5</v>
      </c>
      <c r="F135" s="8">
        <v>15</v>
      </c>
      <c r="G135" s="8">
        <v>5</v>
      </c>
      <c r="H135" s="10">
        <v>5</v>
      </c>
      <c r="I135" s="9">
        <v>2.3355769876479697</v>
      </c>
      <c r="J135" s="9">
        <v>4.9229385158653098</v>
      </c>
      <c r="K135" s="18">
        <f>INDEX(Sharing!$G$8:$G$21, MATCH('Relevant Nodes'!G135, Sharing!$B$8:$B$21, 0))</f>
        <v>0.93067271390499695</v>
      </c>
      <c r="L135" s="19">
        <f t="shared" si="42"/>
        <v>2.1736577736283937</v>
      </c>
      <c r="M135" s="21">
        <f t="shared" si="43"/>
        <v>0.16191921401957599</v>
      </c>
      <c r="N135" s="19">
        <f t="shared" si="51"/>
        <v>0.93717599556187881</v>
      </c>
      <c r="O135" s="20">
        <f t="shared" si="44"/>
        <v>6.1128449237623217</v>
      </c>
      <c r="P135" s="14">
        <f>INDEX(Sharing!$O$8:$O$34, MATCH('Relevant Nodes'!F135, Sharing!$J$8:$J$34, 0))</f>
        <v>0.82999295887309366</v>
      </c>
      <c r="Q135">
        <f t="shared" si="45"/>
        <v>1.9385124546538453</v>
      </c>
      <c r="R135" s="16">
        <f t="shared" si="46"/>
        <v>0.39706453299412447</v>
      </c>
      <c r="S135" s="19">
        <f t="shared" si="52"/>
        <v>1.0884543850709649</v>
      </c>
      <c r="T135" s="20">
        <f t="shared" si="47"/>
        <v>6.1128449237623208</v>
      </c>
      <c r="U135" s="25">
        <f>INDEX(Sharing!$T$8:$T$28, MATCH('Relevant Nodes'!D135, Sharing!$R$8:$R$28, 0))</f>
        <v>0.96599859177461878</v>
      </c>
      <c r="V135" s="19">
        <f t="shared" si="48"/>
        <v>2.2561640810491448</v>
      </c>
      <c r="W135" s="16">
        <f t="shared" si="49"/>
        <v>7.9412906598824939E-2</v>
      </c>
      <c r="X135" s="19">
        <f t="shared" si="53"/>
        <v>0.88409638774581289</v>
      </c>
      <c r="Y135" s="20">
        <f t="shared" si="50"/>
        <v>6.1128449237623208</v>
      </c>
    </row>
    <row r="136" spans="1:25" x14ac:dyDescent="0.35">
      <c r="A136" s="8" t="s">
        <v>149</v>
      </c>
      <c r="B136" s="9">
        <v>433.76274415779807</v>
      </c>
      <c r="C136" s="9">
        <v>881.4617603383</v>
      </c>
      <c r="D136" s="8">
        <v>20</v>
      </c>
      <c r="E136" s="8">
        <v>12</v>
      </c>
      <c r="F136" s="8">
        <v>22</v>
      </c>
      <c r="G136" s="8">
        <v>14</v>
      </c>
      <c r="H136" s="10">
        <v>14</v>
      </c>
      <c r="I136" s="9">
        <v>-4.8957873076866694</v>
      </c>
      <c r="J136" s="9">
        <v>2.4766222001213647</v>
      </c>
      <c r="K136" s="18">
        <f>INDEX(Sharing!$G$8:$G$21, MATCH('Relevant Nodes'!G136, Sharing!$B$8:$B$21, 0))</f>
        <v>1</v>
      </c>
      <c r="L136" s="19">
        <f t="shared" si="42"/>
        <v>-4.8957873076866694</v>
      </c>
      <c r="M136" s="21">
        <f t="shared" si="43"/>
        <v>0</v>
      </c>
      <c r="N136" s="19">
        <f t="shared" si="51"/>
        <v>-1.7461315011595273</v>
      </c>
      <c r="O136" s="20">
        <f t="shared" si="44"/>
        <v>-1.7634559525762761E-2</v>
      </c>
      <c r="P136" s="14">
        <f>INDEX(Sharing!$O$8:$O$34, MATCH('Relevant Nodes'!F136, Sharing!$J$8:$J$34, 0))</f>
        <v>-0.63860799181535965</v>
      </c>
      <c r="Q136">
        <f t="shared" si="45"/>
        <v>3.1264889009169101</v>
      </c>
      <c r="R136" s="16">
        <f t="shared" si="46"/>
        <v>-8.0222762086035786</v>
      </c>
      <c r="S136" s="19">
        <f t="shared" si="52"/>
        <v>-6.9071826772025533</v>
      </c>
      <c r="T136" s="20">
        <f t="shared" si="47"/>
        <v>-1.7634559525761873E-2</v>
      </c>
      <c r="U136" s="25">
        <f>INDEX(Sharing!$T$8:$T$28, MATCH('Relevant Nodes'!D136, Sharing!$R$8:$R$28, 0))</f>
        <v>0.51604366901891952</v>
      </c>
      <c r="V136" s="19">
        <f t="shared" si="48"/>
        <v>-2.5264400449948865</v>
      </c>
      <c r="W136" s="16">
        <f t="shared" si="49"/>
        <v>-2.3693472626917829</v>
      </c>
      <c r="X136" s="19">
        <f t="shared" si="53"/>
        <v>-3.270427369139659</v>
      </c>
      <c r="Y136" s="20">
        <f t="shared" si="50"/>
        <v>-1.7634559525762761E-2</v>
      </c>
    </row>
    <row r="137" spans="1:25" x14ac:dyDescent="0.35">
      <c r="A137" s="8" t="s">
        <v>150</v>
      </c>
      <c r="B137" s="9">
        <v>3024.95</v>
      </c>
      <c r="C137" s="9">
        <v>34.25885336932874</v>
      </c>
      <c r="D137" s="8">
        <v>21</v>
      </c>
      <c r="E137" s="8">
        <v>15</v>
      </c>
      <c r="F137" s="8">
        <v>24</v>
      </c>
      <c r="G137" s="8">
        <v>11</v>
      </c>
      <c r="H137" s="10">
        <v>11</v>
      </c>
      <c r="I137" s="9">
        <v>4.090415940138227</v>
      </c>
      <c r="J137" s="9">
        <v>-4.7604883441580483</v>
      </c>
      <c r="K137" s="18">
        <f>INDEX(Sharing!$G$8:$G$21, MATCH('Relevant Nodes'!G137, Sharing!$B$8:$B$21, 0))</f>
        <v>1</v>
      </c>
      <c r="L137" s="19">
        <f t="shared" si="42"/>
        <v>4.090415940138227</v>
      </c>
      <c r="M137" s="21">
        <f t="shared" si="43"/>
        <v>0</v>
      </c>
      <c r="N137" s="19">
        <f t="shared" si="51"/>
        <v>1.4588877492096999</v>
      </c>
      <c r="O137" s="20">
        <f t="shared" si="44"/>
        <v>-2.6765441351358259</v>
      </c>
      <c r="P137" s="14">
        <f>INDEX(Sharing!$O$8:$O$34, MATCH('Relevant Nodes'!F137, Sharing!$J$8:$J$34, 0))</f>
        <v>1</v>
      </c>
      <c r="Q137">
        <f t="shared" si="45"/>
        <v>4.090415940138227</v>
      </c>
      <c r="R137" s="16">
        <f t="shared" si="46"/>
        <v>0</v>
      </c>
      <c r="S137" s="19">
        <f t="shared" si="52"/>
        <v>1.4588877492096999</v>
      </c>
      <c r="T137" s="20">
        <f t="shared" si="47"/>
        <v>-2.6765441351358259</v>
      </c>
      <c r="U137" s="25">
        <f>INDEX(Sharing!$T$8:$T$28, MATCH('Relevant Nodes'!D137, Sharing!$R$8:$R$28, 0))</f>
        <v>0.56272841873694912</v>
      </c>
      <c r="V137" s="19">
        <f t="shared" si="48"/>
        <v>2.3017932939703956</v>
      </c>
      <c r="W137" s="16">
        <f t="shared" si="49"/>
        <v>1.7886226461678314</v>
      </c>
      <c r="X137" s="19">
        <f t="shared" si="53"/>
        <v>2.6095802423953125</v>
      </c>
      <c r="Y137" s="20">
        <f t="shared" si="50"/>
        <v>-2.6765441351358259</v>
      </c>
    </row>
    <row r="138" spans="1:25" x14ac:dyDescent="0.35">
      <c r="A138" s="8" t="s">
        <v>151</v>
      </c>
      <c r="B138" s="9">
        <v>452.21182801895822</v>
      </c>
      <c r="C138" s="9">
        <v>937.14097894055567</v>
      </c>
      <c r="D138" s="8">
        <v>18</v>
      </c>
      <c r="E138" s="8">
        <v>5</v>
      </c>
      <c r="F138" s="8">
        <v>15</v>
      </c>
      <c r="G138" s="8">
        <v>5</v>
      </c>
      <c r="H138" s="10">
        <v>5</v>
      </c>
      <c r="I138" s="9">
        <v>2.0230267853293098</v>
      </c>
      <c r="J138" s="9">
        <v>4.7620818002517531</v>
      </c>
      <c r="K138" s="18">
        <f>INDEX(Sharing!$G$8:$G$21, MATCH('Relevant Nodes'!G138, Sharing!$B$8:$B$21, 0))</f>
        <v>0.93067271390499695</v>
      </c>
      <c r="L138" s="19">
        <f t="shared" si="42"/>
        <v>1.8827758286049303</v>
      </c>
      <c r="M138" s="21">
        <f t="shared" si="43"/>
        <v>0.14025095672437948</v>
      </c>
      <c r="N138" s="19">
        <f t="shared" si="51"/>
        <v>0.81176178375461383</v>
      </c>
      <c r="O138" s="20">
        <f t="shared" si="44"/>
        <v>5.7927532565734765</v>
      </c>
      <c r="P138" s="14">
        <f>INDEX(Sharing!$O$8:$O$34, MATCH('Relevant Nodes'!F138, Sharing!$J$8:$J$34, 0))</f>
        <v>0.82999295887309366</v>
      </c>
      <c r="Q138">
        <f t="shared" si="45"/>
        <v>1.6790979874349967</v>
      </c>
      <c r="R138" s="16">
        <f t="shared" si="46"/>
        <v>0.34392879789431308</v>
      </c>
      <c r="S138" s="19">
        <f t="shared" si="52"/>
        <v>0.94279588609287901</v>
      </c>
      <c r="T138" s="20">
        <f t="shared" si="47"/>
        <v>5.7927532565734765</v>
      </c>
      <c r="U138" s="25">
        <f>INDEX(Sharing!$T$8:$T$28, MATCH('Relevant Nodes'!D138, Sharing!$R$8:$R$28, 0))</f>
        <v>0.96599859177461878</v>
      </c>
      <c r="V138" s="19">
        <f t="shared" si="48"/>
        <v>1.9542410257504472</v>
      </c>
      <c r="W138" s="16">
        <f t="shared" si="49"/>
        <v>6.8785759578862571E-2</v>
      </c>
      <c r="X138" s="19">
        <f t="shared" si="53"/>
        <v>0.76578536382301698</v>
      </c>
      <c r="Y138" s="20">
        <f t="shared" si="50"/>
        <v>5.7927532565734765</v>
      </c>
    </row>
    <row r="139" spans="1:25" x14ac:dyDescent="0.35">
      <c r="A139" s="8" t="s">
        <v>152</v>
      </c>
      <c r="B139" s="9">
        <v>1045.5</v>
      </c>
      <c r="C139" s="9">
        <v>844.45670629808319</v>
      </c>
      <c r="D139" s="8">
        <v>18</v>
      </c>
      <c r="E139" s="8">
        <v>10</v>
      </c>
      <c r="F139" s="8">
        <v>18</v>
      </c>
      <c r="G139" s="8">
        <v>9</v>
      </c>
      <c r="H139" s="10">
        <v>9</v>
      </c>
      <c r="I139" s="9">
        <v>3.5814151134143062</v>
      </c>
      <c r="J139" s="9">
        <v>-1.8738426127998653</v>
      </c>
      <c r="K139" s="18">
        <f>INDEX(Sharing!$G$8:$G$21, MATCH('Relevant Nodes'!G139, Sharing!$B$8:$B$21, 0))</f>
        <v>1</v>
      </c>
      <c r="L139" s="19">
        <f t="shared" si="42"/>
        <v>3.5814151134143062</v>
      </c>
      <c r="M139" s="21">
        <f t="shared" si="43"/>
        <v>0</v>
      </c>
      <c r="N139" s="19">
        <f t="shared" si="51"/>
        <v>1.2773475143503463</v>
      </c>
      <c r="O139" s="20">
        <f t="shared" si="44"/>
        <v>-4.9219054968678844E-2</v>
      </c>
      <c r="P139" s="14">
        <f>INDEX(Sharing!$O$8:$O$34, MATCH('Relevant Nodes'!F139, Sharing!$J$8:$J$34, 0))</f>
        <v>1</v>
      </c>
      <c r="Q139">
        <f t="shared" si="45"/>
        <v>3.5814151134143062</v>
      </c>
      <c r="R139" s="16">
        <f t="shared" si="46"/>
        <v>0</v>
      </c>
      <c r="S139" s="19">
        <f t="shared" si="52"/>
        <v>1.2773475143503463</v>
      </c>
      <c r="T139" s="20">
        <f t="shared" si="47"/>
        <v>-4.9219054968678844E-2</v>
      </c>
      <c r="U139" s="25">
        <f>INDEX(Sharing!$T$8:$T$28, MATCH('Relevant Nodes'!D139, Sharing!$R$8:$R$28, 0))</f>
        <v>0.96599859177461878</v>
      </c>
      <c r="V139" s="19">
        <f t="shared" si="48"/>
        <v>3.4596419561185563</v>
      </c>
      <c r="W139" s="16">
        <f t="shared" si="49"/>
        <v>0.12177315729574989</v>
      </c>
      <c r="X139" s="19">
        <f t="shared" si="53"/>
        <v>1.355689057364994</v>
      </c>
      <c r="Y139" s="20">
        <f t="shared" si="50"/>
        <v>-4.9219054968678712E-2</v>
      </c>
    </row>
    <row r="140" spans="1:25" x14ac:dyDescent="0.35">
      <c r="A140" s="8" t="s">
        <v>153</v>
      </c>
      <c r="B140" s="9">
        <v>26.503257319792421</v>
      </c>
      <c r="C140" s="9">
        <v>54.924013417761508</v>
      </c>
      <c r="D140" s="11">
        <v>8</v>
      </c>
      <c r="E140" s="8">
        <v>1</v>
      </c>
      <c r="F140" s="8">
        <v>8</v>
      </c>
      <c r="G140" s="8">
        <v>1</v>
      </c>
      <c r="H140" s="10">
        <v>1</v>
      </c>
      <c r="I140" s="9">
        <v>29.063719233824315</v>
      </c>
      <c r="J140" s="9">
        <v>4.2883448047044661</v>
      </c>
      <c r="K140" s="18">
        <f>INDEX(Sharing!$G$8:$G$21, MATCH('Relevant Nodes'!G140, Sharing!$B$8:$B$21, 0))</f>
        <v>0.50114892526192667</v>
      </c>
      <c r="L140" s="19">
        <f t="shared" si="42"/>
        <v>14.565251658145442</v>
      </c>
      <c r="M140" s="21">
        <f t="shared" si="43"/>
        <v>14.498467575678873</v>
      </c>
      <c r="N140" s="19">
        <f t="shared" si="51"/>
        <v>19.693310232073024</v>
      </c>
      <c r="O140" s="20">
        <f t="shared" si="44"/>
        <v>19.095437842760941</v>
      </c>
      <c r="P140" s="14">
        <f>INDEX(Sharing!$O$8:$O$34, MATCH('Relevant Nodes'!F140, Sharing!$J$8:$J$34, 0))</f>
        <v>0.4722090519824042</v>
      </c>
      <c r="Q140">
        <f t="shared" si="45"/>
        <v>13.724151306486947</v>
      </c>
      <c r="R140" s="16">
        <f t="shared" si="46"/>
        <v>15.339567927337368</v>
      </c>
      <c r="S140" s="19">
        <f t="shared" si="52"/>
        <v>20.234423732309004</v>
      </c>
      <c r="T140" s="20">
        <f t="shared" si="47"/>
        <v>19.095437842760937</v>
      </c>
      <c r="U140" s="25">
        <f>INDEX(Sharing!$T$8:$T$28, MATCH('Relevant Nodes'!D140, Sharing!$R$8:$R$28, 0))</f>
        <v>0.40056816286454167</v>
      </c>
      <c r="V140" s="19">
        <f t="shared" si="48"/>
        <v>11.64200061950385</v>
      </c>
      <c r="W140" s="16">
        <f t="shared" si="49"/>
        <v>17.421718614320465</v>
      </c>
      <c r="X140" s="19">
        <f t="shared" si="53"/>
        <v>21.573954555272707</v>
      </c>
      <c r="Y140" s="20">
        <f t="shared" si="50"/>
        <v>19.095437842760937</v>
      </c>
    </row>
    <row r="141" spans="1:25" x14ac:dyDescent="0.35">
      <c r="A141" s="8" t="s">
        <v>154</v>
      </c>
      <c r="B141" s="9">
        <v>314.72618067253501</v>
      </c>
      <c r="C141" s="9">
        <v>1235.790301899634</v>
      </c>
      <c r="D141" s="8">
        <v>17</v>
      </c>
      <c r="E141" s="8">
        <v>9</v>
      </c>
      <c r="F141" s="8">
        <v>17</v>
      </c>
      <c r="G141" s="8">
        <v>7</v>
      </c>
      <c r="H141" s="10">
        <v>7</v>
      </c>
      <c r="I141" s="9">
        <v>0.80328583134705811</v>
      </c>
      <c r="J141" s="9">
        <v>2.1624905269324026</v>
      </c>
      <c r="K141" s="18">
        <f>INDEX(Sharing!$G$8:$G$21, MATCH('Relevant Nodes'!G141, Sharing!$B$8:$B$21, 0))</f>
        <v>1</v>
      </c>
      <c r="L141" s="19">
        <f t="shared" si="42"/>
        <v>0.80328583134705811</v>
      </c>
      <c r="M141" s="21">
        <f t="shared" si="43"/>
        <v>0</v>
      </c>
      <c r="N141" s="19">
        <f t="shared" si="51"/>
        <v>0.28649992460824175</v>
      </c>
      <c r="O141" s="20">
        <f t="shared" si="44"/>
        <v>2.5717405594287883</v>
      </c>
      <c r="P141" s="14">
        <f>INDEX(Sharing!$O$8:$O$34, MATCH('Relevant Nodes'!F141, Sharing!$J$8:$J$34, 0))</f>
        <v>1</v>
      </c>
      <c r="Q141">
        <f t="shared" si="45"/>
        <v>0.80328583134705811</v>
      </c>
      <c r="R141" s="16">
        <f t="shared" si="46"/>
        <v>0</v>
      </c>
      <c r="S141" s="19">
        <f t="shared" si="52"/>
        <v>0.28649992460824175</v>
      </c>
      <c r="T141" s="20">
        <f t="shared" si="47"/>
        <v>2.5717405594287883</v>
      </c>
      <c r="U141" s="25">
        <f>INDEX(Sharing!$T$8:$T$28, MATCH('Relevant Nodes'!D141, Sharing!$R$8:$R$28, 0))</f>
        <v>1</v>
      </c>
      <c r="V141" s="19">
        <f t="shared" si="48"/>
        <v>0.80328583134705811</v>
      </c>
      <c r="W141" s="16">
        <f t="shared" si="49"/>
        <v>0</v>
      </c>
      <c r="X141" s="19">
        <f t="shared" si="53"/>
        <v>0.28649992460824175</v>
      </c>
      <c r="Y141" s="20">
        <f t="shared" si="50"/>
        <v>2.5717405594287883</v>
      </c>
    </row>
    <row r="142" spans="1:25" x14ac:dyDescent="0.35">
      <c r="A142" s="8" t="s">
        <v>155</v>
      </c>
      <c r="B142" s="9">
        <v>63.699999999999996</v>
      </c>
      <c r="C142" s="9">
        <v>0</v>
      </c>
      <c r="D142" s="8">
        <v>16</v>
      </c>
      <c r="E142" s="8">
        <v>4</v>
      </c>
      <c r="F142" s="8">
        <v>14</v>
      </c>
      <c r="G142" s="8">
        <v>4</v>
      </c>
      <c r="H142" s="10">
        <v>4</v>
      </c>
      <c r="I142" s="9">
        <v>6.5313727694234398</v>
      </c>
      <c r="J142" s="9">
        <v>2.3625297721364364</v>
      </c>
      <c r="K142" s="18">
        <f>INDEX(Sharing!$G$8:$G$21, MATCH('Relevant Nodes'!G142, Sharing!$B$8:$B$21, 0))</f>
        <v>0.7566359530004696</v>
      </c>
      <c r="L142" s="19">
        <f t="shared" si="42"/>
        <v>4.9418714597940205</v>
      </c>
      <c r="M142" s="21">
        <f t="shared" si="43"/>
        <v>1.5895013096294193</v>
      </c>
      <c r="N142" s="19">
        <f t="shared" si="51"/>
        <v>3.3520691844795545</v>
      </c>
      <c r="O142" s="20">
        <f t="shared" si="44"/>
        <v>5.6900682569745964</v>
      </c>
      <c r="P142" s="14">
        <f>INDEX(Sharing!$O$8:$O$34, MATCH('Relevant Nodes'!F142, Sharing!$J$8:$J$34, 0))</f>
        <v>0.80161223811068671</v>
      </c>
      <c r="Q142">
        <f t="shared" si="45"/>
        <v>5.235628343632718</v>
      </c>
      <c r="R142" s="16">
        <f t="shared" si="46"/>
        <v>1.2957444257907218</v>
      </c>
      <c r="S142" s="19">
        <f t="shared" si="52"/>
        <v>3.1630836308307666</v>
      </c>
      <c r="T142" s="20">
        <f t="shared" si="47"/>
        <v>5.6900682569745964</v>
      </c>
      <c r="U142" s="25">
        <f>INDEX(Sharing!$T$8:$T$28, MATCH('Relevant Nodes'!D142, Sharing!$R$8:$R$28, 0))</f>
        <v>0.72632339191350959</v>
      </c>
      <c r="V142" s="19">
        <f t="shared" si="48"/>
        <v>4.7438888237391659</v>
      </c>
      <c r="W142" s="16">
        <f t="shared" si="49"/>
        <v>1.7874839456842739</v>
      </c>
      <c r="X142" s="19">
        <f t="shared" si="53"/>
        <v>3.4794393335590845</v>
      </c>
      <c r="Y142" s="20">
        <f t="shared" si="50"/>
        <v>5.6900682569745964</v>
      </c>
    </row>
    <row r="143" spans="1:25" x14ac:dyDescent="0.35">
      <c r="A143" s="8" t="s">
        <v>156</v>
      </c>
      <c r="B143" s="9">
        <v>63.699999999999996</v>
      </c>
      <c r="C143" s="9">
        <v>0</v>
      </c>
      <c r="D143" s="8">
        <v>16</v>
      </c>
      <c r="E143" s="8">
        <v>4</v>
      </c>
      <c r="F143" s="8">
        <v>14</v>
      </c>
      <c r="G143" s="8">
        <v>4</v>
      </c>
      <c r="H143" s="10">
        <v>4</v>
      </c>
      <c r="I143" s="9">
        <v>6.4583603984437223</v>
      </c>
      <c r="J143" s="9">
        <v>2.3622196636750492</v>
      </c>
      <c r="K143" s="18">
        <f>INDEX(Sharing!$G$8:$G$21, MATCH('Relevant Nodes'!G143, Sharing!$B$8:$B$21, 0))</f>
        <v>0.7566359530004696</v>
      </c>
      <c r="L143" s="19">
        <f t="shared" si="42"/>
        <v>4.8866276748969586</v>
      </c>
      <c r="M143" s="21">
        <f t="shared" si="43"/>
        <v>1.5717327235467637</v>
      </c>
      <c r="N143" s="19">
        <f t="shared" si="51"/>
        <v>3.3145973500755126</v>
      </c>
      <c r="O143" s="20">
        <f t="shared" si="44"/>
        <v>5.6525605358701725</v>
      </c>
      <c r="P143" s="14">
        <f>INDEX(Sharing!$O$8:$O$34, MATCH('Relevant Nodes'!F143, Sharing!$J$8:$J$34, 0))</f>
        <v>0.80161223811068671</v>
      </c>
      <c r="Q143">
        <f t="shared" si="45"/>
        <v>5.1771007335218986</v>
      </c>
      <c r="R143" s="16">
        <f t="shared" si="46"/>
        <v>1.2812596649218237</v>
      </c>
      <c r="S143" s="19">
        <f t="shared" si="52"/>
        <v>3.1277244125397439</v>
      </c>
      <c r="T143" s="20">
        <f t="shared" si="47"/>
        <v>5.6525605358701725</v>
      </c>
      <c r="U143" s="25">
        <f>INDEX(Sharing!$T$8:$T$28, MATCH('Relevant Nodes'!D143, Sharing!$R$8:$R$28, 0))</f>
        <v>0.72632339191350959</v>
      </c>
      <c r="V143" s="19">
        <f t="shared" si="48"/>
        <v>4.6908582307975299</v>
      </c>
      <c r="W143" s="16">
        <f t="shared" si="49"/>
        <v>1.7675021676461924</v>
      </c>
      <c r="X143" s="19">
        <f t="shared" si="53"/>
        <v>3.4405436642424396</v>
      </c>
      <c r="Y143" s="20">
        <f t="shared" si="50"/>
        <v>5.6525605358701725</v>
      </c>
    </row>
    <row r="144" spans="1:25" x14ac:dyDescent="0.35">
      <c r="A144" s="8" t="s">
        <v>157</v>
      </c>
      <c r="B144" s="9">
        <v>580.42133530345404</v>
      </c>
      <c r="C144" s="9">
        <v>1202.8358938489769</v>
      </c>
      <c r="D144" s="8">
        <v>17</v>
      </c>
      <c r="E144" s="8">
        <v>9</v>
      </c>
      <c r="F144" s="8">
        <v>16</v>
      </c>
      <c r="G144" s="8">
        <v>7</v>
      </c>
      <c r="H144" s="10">
        <v>7</v>
      </c>
      <c r="I144" s="9">
        <v>-0.71356914405133065</v>
      </c>
      <c r="J144" s="9">
        <v>4.2057992968232272</v>
      </c>
      <c r="K144" s="18">
        <f>INDEX(Sharing!$G$8:$G$21, MATCH('Relevant Nodes'!G144, Sharing!$B$8:$B$21, 0))</f>
        <v>1</v>
      </c>
      <c r="L144" s="19">
        <f t="shared" si="42"/>
        <v>-0.71356914405133065</v>
      </c>
      <c r="M144" s="21">
        <f t="shared" si="43"/>
        <v>0</v>
      </c>
      <c r="N144" s="19">
        <f t="shared" si="51"/>
        <v>-0.2545015709173476</v>
      </c>
      <c r="O144" s="20">
        <f t="shared" si="44"/>
        <v>3.8422572250033959</v>
      </c>
      <c r="P144" s="14">
        <f>INDEX(Sharing!$O$8:$O$34, MATCH('Relevant Nodes'!F144, Sharing!$J$8:$J$34, 0))</f>
        <v>1</v>
      </c>
      <c r="Q144">
        <f t="shared" si="45"/>
        <v>-0.71356914405133065</v>
      </c>
      <c r="R144" s="16">
        <f t="shared" si="46"/>
        <v>0</v>
      </c>
      <c r="S144" s="19">
        <f t="shared" si="52"/>
        <v>-0.2545015709173476</v>
      </c>
      <c r="T144" s="20">
        <f t="shared" si="47"/>
        <v>3.8422572250033959</v>
      </c>
      <c r="U144" s="25">
        <f>INDEX(Sharing!$T$8:$T$28, MATCH('Relevant Nodes'!D144, Sharing!$R$8:$R$28, 0))</f>
        <v>1</v>
      </c>
      <c r="V144" s="19">
        <f t="shared" si="48"/>
        <v>-0.71356914405133065</v>
      </c>
      <c r="W144" s="16">
        <f t="shared" si="49"/>
        <v>0</v>
      </c>
      <c r="X144" s="19">
        <f t="shared" si="53"/>
        <v>-0.2545015709173476</v>
      </c>
      <c r="Y144" s="20">
        <f t="shared" si="50"/>
        <v>3.8422572250033959</v>
      </c>
    </row>
    <row r="145" spans="1:25" x14ac:dyDescent="0.35">
      <c r="A145" s="8" t="s">
        <v>158</v>
      </c>
      <c r="B145" s="9">
        <v>12.5</v>
      </c>
      <c r="C145" s="9">
        <v>17.163754193050469</v>
      </c>
      <c r="D145" s="8">
        <v>15</v>
      </c>
      <c r="E145" s="8">
        <v>3</v>
      </c>
      <c r="F145" s="8">
        <v>13</v>
      </c>
      <c r="G145" s="8">
        <v>3</v>
      </c>
      <c r="H145" s="10">
        <v>3</v>
      </c>
      <c r="I145" s="9">
        <v>10.596433576052194</v>
      </c>
      <c r="J145" s="9">
        <v>3.5652435451842939</v>
      </c>
      <c r="K145" s="18">
        <f>INDEX(Sharing!$G$8:$G$21, MATCH('Relevant Nodes'!G145, Sharing!$B$8:$B$21, 0))</f>
        <v>0.65268200277898314</v>
      </c>
      <c r="L145" s="19">
        <f t="shared" si="42"/>
        <v>6.9161014887322079</v>
      </c>
      <c r="M145" s="21">
        <f t="shared" si="43"/>
        <v>3.6803320873199858</v>
      </c>
      <c r="N145" s="19">
        <f t="shared" si="51"/>
        <v>6.1470288442912153</v>
      </c>
      <c r="O145" s="20">
        <f t="shared" si="44"/>
        <v>8.9638085591756056</v>
      </c>
      <c r="P145" s="14">
        <f>INDEX(Sharing!$O$8:$O$34, MATCH('Relevant Nodes'!F145, Sharing!$J$8:$J$34, 0))</f>
        <v>0.54736497875674861</v>
      </c>
      <c r="Q145">
        <f t="shared" si="45"/>
        <v>5.8001166392531065</v>
      </c>
      <c r="R145" s="16">
        <f t="shared" si="46"/>
        <v>4.7963169367990872</v>
      </c>
      <c r="S145" s="19">
        <f t="shared" si="52"/>
        <v>6.8649865373551</v>
      </c>
      <c r="T145" s="20">
        <f t="shared" si="47"/>
        <v>8.9638085591756038</v>
      </c>
      <c r="U145" s="25">
        <f>INDEX(Sharing!$T$8:$T$28, MATCH('Relevant Nodes'!D145, Sharing!$R$8:$R$28, 0))</f>
        <v>0.52439677684260211</v>
      </c>
      <c r="V145" s="19">
        <f t="shared" si="48"/>
        <v>5.5567356133084989</v>
      </c>
      <c r="W145" s="16">
        <f t="shared" si="49"/>
        <v>5.0396979627436949</v>
      </c>
      <c r="X145" s="19">
        <f t="shared" si="53"/>
        <v>7.0215632865863036</v>
      </c>
      <c r="Y145" s="20">
        <f t="shared" si="50"/>
        <v>8.9638085591756056</v>
      </c>
    </row>
    <row r="146" spans="1:25" x14ac:dyDescent="0.35">
      <c r="A146" s="8" t="s">
        <v>159</v>
      </c>
      <c r="B146" s="9">
        <v>46.9</v>
      </c>
      <c r="C146" s="9">
        <v>0</v>
      </c>
      <c r="D146" s="8">
        <v>2</v>
      </c>
      <c r="E146" s="8">
        <v>1</v>
      </c>
      <c r="F146" s="8">
        <v>1</v>
      </c>
      <c r="G146" s="8">
        <v>1</v>
      </c>
      <c r="H146" s="10">
        <v>1</v>
      </c>
      <c r="I146" s="9">
        <v>47.264690056718344</v>
      </c>
      <c r="J146" s="9">
        <v>2.8517525884726642</v>
      </c>
      <c r="K146" s="18">
        <f>INDEX(Sharing!$G$8:$G$21, MATCH('Relevant Nodes'!G146, Sharing!$B$8:$B$21, 0))</f>
        <v>0.50114892526192667</v>
      </c>
      <c r="L146" s="19">
        <f t="shared" si="42"/>
        <v>23.686648624762469</v>
      </c>
      <c r="M146" s="21">
        <f t="shared" si="43"/>
        <v>23.578041431955874</v>
      </c>
      <c r="N146" s="19">
        <f t="shared" si="51"/>
        <v>32.026121530463655</v>
      </c>
      <c r="O146" s="20">
        <f t="shared" si="44"/>
        <v>26.931694231668956</v>
      </c>
      <c r="P146" s="14">
        <f>INDEX(Sharing!$O$8:$O$34, MATCH('Relevant Nodes'!F146, Sharing!$J$8:$J$34, 0))</f>
        <v>0.51646109579767174</v>
      </c>
      <c r="Q146">
        <f t="shared" si="45"/>
        <v>24.410373619230075</v>
      </c>
      <c r="R146" s="16">
        <f t="shared" si="46"/>
        <v>22.854316437488269</v>
      </c>
      <c r="S146" s="19">
        <f t="shared" si="52"/>
        <v>31.560520292522867</v>
      </c>
      <c r="T146" s="20">
        <f t="shared" si="47"/>
        <v>26.931694231668956</v>
      </c>
      <c r="U146" s="25">
        <f>INDEX(Sharing!$T$8:$T$28, MATCH('Relevant Nodes'!D146, Sharing!$R$8:$R$28, 0))</f>
        <v>0.51646109579767174</v>
      </c>
      <c r="V146" s="19">
        <f t="shared" si="48"/>
        <v>24.410373619230075</v>
      </c>
      <c r="W146" s="16">
        <f t="shared" si="49"/>
        <v>22.854316437488269</v>
      </c>
      <c r="X146" s="19">
        <f t="shared" si="53"/>
        <v>31.560520292522867</v>
      </c>
      <c r="Y146" s="20">
        <f t="shared" si="50"/>
        <v>26.931694231668956</v>
      </c>
    </row>
    <row r="147" spans="1:25" x14ac:dyDescent="0.35">
      <c r="A147" s="8" t="s">
        <v>160</v>
      </c>
      <c r="B147" s="9">
        <v>159.46</v>
      </c>
      <c r="C147" s="9">
        <v>0</v>
      </c>
      <c r="D147" s="8">
        <v>3</v>
      </c>
      <c r="E147" s="8">
        <v>1</v>
      </c>
      <c r="F147" s="8">
        <v>5</v>
      </c>
      <c r="G147" s="8">
        <v>1</v>
      </c>
      <c r="H147" s="10">
        <v>1</v>
      </c>
      <c r="I147" s="9">
        <v>33.053435833006731</v>
      </c>
      <c r="J147" s="9">
        <v>2.8827854378957536</v>
      </c>
      <c r="K147" s="18">
        <f>INDEX(Sharing!$G$8:$G$21, MATCH('Relevant Nodes'!G147, Sharing!$B$8:$B$21, 0))</f>
        <v>0.50114892526192667</v>
      </c>
      <c r="L147" s="19">
        <f t="shared" si="42"/>
        <v>16.564693843925379</v>
      </c>
      <c r="M147" s="21">
        <f t="shared" si="43"/>
        <v>16.488741989081351</v>
      </c>
      <c r="N147" s="19">
        <f t="shared" si="51"/>
        <v>22.396705695455775</v>
      </c>
      <c r="O147" s="20">
        <f t="shared" si="44"/>
        <v>19.722519391737691</v>
      </c>
      <c r="P147" s="14">
        <f>INDEX(Sharing!$O$8:$O$34, MATCH('Relevant Nodes'!F147, Sharing!$J$8:$J$34, 0))</f>
        <v>0.47179224098430234</v>
      </c>
      <c r="Q147">
        <f t="shared" si="45"/>
        <v>15.594354563885085</v>
      </c>
      <c r="R147" s="16">
        <f t="shared" si="46"/>
        <v>17.459081269121647</v>
      </c>
      <c r="S147" s="19">
        <f t="shared" si="52"/>
        <v>23.0209637678769</v>
      </c>
      <c r="T147" s="20">
        <f t="shared" si="47"/>
        <v>19.722519391737691</v>
      </c>
      <c r="U147" s="25">
        <f>INDEX(Sharing!$T$8:$T$28, MATCH('Relevant Nodes'!D147, Sharing!$R$8:$R$28, 0))</f>
        <v>0.47288879271661449</v>
      </c>
      <c r="V147" s="19">
        <f t="shared" si="48"/>
        <v>15.630599366206638</v>
      </c>
      <c r="W147" s="16">
        <f t="shared" si="49"/>
        <v>17.422836466800092</v>
      </c>
      <c r="X147" s="19">
        <f t="shared" si="53"/>
        <v>22.997646036751352</v>
      </c>
      <c r="Y147" s="20">
        <f t="shared" si="50"/>
        <v>19.722519391737691</v>
      </c>
    </row>
    <row r="148" spans="1:25" x14ac:dyDescent="0.35">
      <c r="A148" s="8" t="s">
        <v>161</v>
      </c>
      <c r="B148" s="9">
        <v>47.355000000000004</v>
      </c>
      <c r="C148" s="9">
        <v>0</v>
      </c>
      <c r="D148" s="8">
        <v>1</v>
      </c>
      <c r="E148" s="8">
        <v>1</v>
      </c>
      <c r="F148" s="8">
        <v>1</v>
      </c>
      <c r="G148" s="8">
        <v>1</v>
      </c>
      <c r="H148" s="10">
        <v>1</v>
      </c>
      <c r="I148" s="9">
        <v>53.524640905579552</v>
      </c>
      <c r="J148" s="9">
        <v>2.763005491057704</v>
      </c>
      <c r="K148" s="18">
        <f>INDEX(Sharing!$G$8:$G$21, MATCH('Relevant Nodes'!G148, Sharing!$B$8:$B$21, 0))</f>
        <v>0.50114892526192667</v>
      </c>
      <c r="L148" s="19">
        <f t="shared" si="42"/>
        <v>26.823816264861751</v>
      </c>
      <c r="M148" s="21">
        <f t="shared" si="43"/>
        <v>26.700824640717801</v>
      </c>
      <c r="N148" s="19">
        <f t="shared" si="51"/>
        <v>36.267806949743395</v>
      </c>
      <c r="O148" s="20">
        <f t="shared" si="44"/>
        <v>30.032204293223316</v>
      </c>
      <c r="P148" s="14">
        <f>INDEX(Sharing!$O$8:$O$34, MATCH('Relevant Nodes'!F148, Sharing!$J$8:$J$34, 0))</f>
        <v>0.51646109579767174</v>
      </c>
      <c r="Q148">
        <f t="shared" si="45"/>
        <v>27.643394694272502</v>
      </c>
      <c r="R148" s="16">
        <f t="shared" si="46"/>
        <v>25.881246211307051</v>
      </c>
      <c r="S148" s="19">
        <f t="shared" si="52"/>
        <v>35.740539362966281</v>
      </c>
      <c r="T148" s="20">
        <f t="shared" si="47"/>
        <v>30.032204293223316</v>
      </c>
      <c r="U148" s="25">
        <f>INDEX(Sharing!$T$8:$T$28, MATCH('Relevant Nodes'!D148, Sharing!$R$8:$R$28, 0))</f>
        <v>0.51646109579767174</v>
      </c>
      <c r="V148" s="19">
        <f t="shared" si="48"/>
        <v>27.643394694272502</v>
      </c>
      <c r="W148" s="16">
        <f t="shared" si="49"/>
        <v>25.881246211307051</v>
      </c>
      <c r="X148" s="19">
        <f t="shared" si="53"/>
        <v>35.740539362966281</v>
      </c>
      <c r="Y148" s="20">
        <f t="shared" si="50"/>
        <v>30.032204293223316</v>
      </c>
    </row>
    <row r="149" spans="1:25" x14ac:dyDescent="0.35">
      <c r="A149" s="8" t="s">
        <v>162</v>
      </c>
      <c r="B149" s="9">
        <v>24.95</v>
      </c>
      <c r="C149" s="9">
        <v>34.25885336932874</v>
      </c>
      <c r="D149" s="8">
        <v>20</v>
      </c>
      <c r="E149" s="8">
        <v>13</v>
      </c>
      <c r="F149" s="8">
        <v>18</v>
      </c>
      <c r="G149" s="8">
        <v>9</v>
      </c>
      <c r="H149" s="10">
        <v>9</v>
      </c>
      <c r="I149" s="9">
        <v>-1.2163692787511795</v>
      </c>
      <c r="J149" s="9">
        <v>9.3081591355016771E-2</v>
      </c>
      <c r="K149" s="18">
        <f>INDEX(Sharing!$G$8:$G$21, MATCH('Relevant Nodes'!G149, Sharing!$B$8:$B$21, 0))</f>
        <v>1</v>
      </c>
      <c r="L149" s="19">
        <f t="shared" si="42"/>
        <v>-1.2163692787511795</v>
      </c>
      <c r="M149" s="21">
        <f t="shared" si="43"/>
        <v>0</v>
      </c>
      <c r="N149" s="19">
        <f t="shared" si="51"/>
        <v>-0.43383026695939564</v>
      </c>
      <c r="O149" s="20">
        <f t="shared" si="44"/>
        <v>-0.52662206509034659</v>
      </c>
      <c r="P149" s="14">
        <f>INDEX(Sharing!$O$8:$O$34, MATCH('Relevant Nodes'!F149, Sharing!$J$8:$J$34, 0))</f>
        <v>1</v>
      </c>
      <c r="Q149">
        <f t="shared" si="45"/>
        <v>-1.2163692787511795</v>
      </c>
      <c r="R149" s="16">
        <f t="shared" si="46"/>
        <v>0</v>
      </c>
      <c r="S149" s="19">
        <f t="shared" si="52"/>
        <v>-0.43383026695939564</v>
      </c>
      <c r="T149" s="20">
        <f t="shared" si="47"/>
        <v>-0.52662206509034659</v>
      </c>
      <c r="U149" s="25">
        <f>INDEX(Sharing!$T$8:$T$28, MATCH('Relevant Nodes'!D149, Sharing!$R$8:$R$28, 0))</f>
        <v>0.51604366901891952</v>
      </c>
      <c r="V149" s="19">
        <f t="shared" si="48"/>
        <v>-0.62769966548865552</v>
      </c>
      <c r="W149" s="16">
        <f t="shared" si="49"/>
        <v>-0.58866961326252398</v>
      </c>
      <c r="X149" s="19">
        <f t="shared" si="53"/>
        <v>-0.81254497595570785</v>
      </c>
      <c r="Y149" s="20">
        <f t="shared" si="50"/>
        <v>-0.52662206509034659</v>
      </c>
    </row>
    <row r="150" spans="1:25" x14ac:dyDescent="0.35">
      <c r="A150" s="8" t="s">
        <v>163</v>
      </c>
      <c r="B150" s="9">
        <v>8.1994452333107812</v>
      </c>
      <c r="C150" s="9">
        <v>16.992116651119964</v>
      </c>
      <c r="D150" s="8">
        <v>18</v>
      </c>
      <c r="E150" s="8">
        <v>5</v>
      </c>
      <c r="F150" s="8">
        <v>16</v>
      </c>
      <c r="G150" s="8">
        <v>5</v>
      </c>
      <c r="H150" s="10">
        <v>5</v>
      </c>
      <c r="I150" s="9">
        <v>0.50712836013982576</v>
      </c>
      <c r="J150" s="9">
        <v>4.4395919333316565</v>
      </c>
      <c r="K150" s="18">
        <f>INDEX(Sharing!$G$8:$G$21, MATCH('Relevant Nodes'!G150, Sharing!$B$8:$B$21, 0))</f>
        <v>0.93067271390499695</v>
      </c>
      <c r="L150" s="19">
        <f t="shared" si="42"/>
        <v>0.47197052722952232</v>
      </c>
      <c r="M150" s="21">
        <f t="shared" si="43"/>
        <v>3.5157832910303444E-2</v>
      </c>
      <c r="N150" s="19">
        <f t="shared" si="51"/>
        <v>0.20349084115198487</v>
      </c>
      <c r="O150" s="20">
        <f t="shared" si="44"/>
        <v>4.697958618972093</v>
      </c>
      <c r="P150" s="14">
        <f>INDEX(Sharing!$O$8:$O$34, MATCH('Relevant Nodes'!F150, Sharing!$J$8:$J$34, 0))</f>
        <v>1</v>
      </c>
      <c r="Q150">
        <f t="shared" si="45"/>
        <v>0.50712836013982576</v>
      </c>
      <c r="R150" s="16">
        <f t="shared" si="46"/>
        <v>0</v>
      </c>
      <c r="S150" s="19">
        <f t="shared" si="52"/>
        <v>0.18087240092747026</v>
      </c>
      <c r="T150" s="20">
        <f t="shared" si="47"/>
        <v>4.6979586189720939</v>
      </c>
      <c r="U150" s="25">
        <f>INDEX(Sharing!$T$8:$T$28, MATCH('Relevant Nodes'!D150, Sharing!$R$8:$R$28, 0))</f>
        <v>0.96599859177461878</v>
      </c>
      <c r="V150" s="19">
        <f t="shared" si="48"/>
        <v>0.48988528174404339</v>
      </c>
      <c r="W150" s="16">
        <f t="shared" si="49"/>
        <v>1.7243078395782374E-2</v>
      </c>
      <c r="X150" s="19">
        <f t="shared" si="53"/>
        <v>0.19196556298261289</v>
      </c>
      <c r="Y150" s="20">
        <f t="shared" si="50"/>
        <v>4.697958618972093</v>
      </c>
    </row>
    <row r="151" spans="1:25" x14ac:dyDescent="0.35">
      <c r="A151" s="8" t="s">
        <v>164</v>
      </c>
      <c r="B151" s="9">
        <v>8.1994452333107812</v>
      </c>
      <c r="C151" s="9">
        <v>16.992116651119964</v>
      </c>
      <c r="D151" s="8">
        <v>18</v>
      </c>
      <c r="E151" s="8">
        <v>5</v>
      </c>
      <c r="F151" s="8">
        <v>16</v>
      </c>
      <c r="G151" s="8">
        <v>5</v>
      </c>
      <c r="H151" s="10">
        <v>5</v>
      </c>
      <c r="I151" s="9">
        <v>0.52136343323608803</v>
      </c>
      <c r="J151" s="9">
        <v>4.3399923663289579</v>
      </c>
      <c r="K151" s="18">
        <f>INDEX(Sharing!$G$8:$G$21, MATCH('Relevant Nodes'!G151, Sharing!$B$8:$B$21, 0))</f>
        <v>0.93067271390499695</v>
      </c>
      <c r="L151" s="19">
        <f t="shared" si="42"/>
        <v>0.48521872134065674</v>
      </c>
      <c r="M151" s="21">
        <f t="shared" si="43"/>
        <v>3.6144711895431281E-2</v>
      </c>
      <c r="N151" s="19">
        <f t="shared" si="51"/>
        <v>0.2092028210487899</v>
      </c>
      <c r="O151" s="20">
        <f t="shared" si="44"/>
        <v>4.6056113946597472</v>
      </c>
      <c r="P151" s="14">
        <f>INDEX(Sharing!$O$8:$O$34, MATCH('Relevant Nodes'!F151, Sharing!$J$8:$J$34, 0))</f>
        <v>1</v>
      </c>
      <c r="Q151">
        <f t="shared" si="45"/>
        <v>0.52136343323608803</v>
      </c>
      <c r="R151" s="16">
        <f t="shared" si="46"/>
        <v>0</v>
      </c>
      <c r="S151" s="19">
        <f t="shared" si="52"/>
        <v>0.18594948209798315</v>
      </c>
      <c r="T151" s="20">
        <f t="shared" si="47"/>
        <v>4.6056113946597481</v>
      </c>
      <c r="U151" s="25">
        <f>INDEX(Sharing!$T$8:$T$28, MATCH('Relevant Nodes'!D151, Sharing!$R$8:$R$28, 0))</f>
        <v>0.96599859177461878</v>
      </c>
      <c r="V151" s="19">
        <f t="shared" si="48"/>
        <v>0.50363634230884147</v>
      </c>
      <c r="W151" s="16">
        <f t="shared" si="49"/>
        <v>1.7727090927246558E-2</v>
      </c>
      <c r="X151" s="19">
        <f t="shared" si="53"/>
        <v>0.19735402877511796</v>
      </c>
      <c r="Y151" s="20">
        <f t="shared" si="50"/>
        <v>4.6056113946597472</v>
      </c>
    </row>
    <row r="152" spans="1:25" x14ac:dyDescent="0.35">
      <c r="A152" s="8" t="s">
        <v>165</v>
      </c>
      <c r="B152" s="9">
        <v>530.06514639584839</v>
      </c>
      <c r="C152" s="9">
        <v>1098.48026835523</v>
      </c>
      <c r="D152" s="8">
        <v>18</v>
      </c>
      <c r="E152" s="8">
        <v>5</v>
      </c>
      <c r="F152" s="8">
        <v>16</v>
      </c>
      <c r="G152" s="8">
        <v>5</v>
      </c>
      <c r="H152" s="10">
        <v>5</v>
      </c>
      <c r="I152" s="9">
        <v>1.8193962111680655</v>
      </c>
      <c r="J152" s="9">
        <v>4.4778447820795044</v>
      </c>
      <c r="K152" s="18">
        <f>INDEX(Sharing!$G$8:$G$21, MATCH('Relevant Nodes'!G152, Sharing!$B$8:$B$21, 0))</f>
        <v>0.93067271390499695</v>
      </c>
      <c r="L152" s="19">
        <f t="shared" si="42"/>
        <v>1.6932624095162525</v>
      </c>
      <c r="M152" s="21">
        <f t="shared" si="43"/>
        <v>0.12613380165181298</v>
      </c>
      <c r="N152" s="19">
        <f t="shared" si="51"/>
        <v>0.73005277262987955</v>
      </c>
      <c r="O152" s="20">
        <f t="shared" si="44"/>
        <v>5.4047725697832982</v>
      </c>
      <c r="P152" s="14">
        <f>INDEX(Sharing!$O$8:$O$34, MATCH('Relevant Nodes'!F152, Sharing!$J$8:$J$34, 0))</f>
        <v>1</v>
      </c>
      <c r="Q152">
        <f t="shared" si="45"/>
        <v>1.8193962111680655</v>
      </c>
      <c r="R152" s="16">
        <f t="shared" si="46"/>
        <v>0</v>
      </c>
      <c r="S152" s="19">
        <f t="shared" si="52"/>
        <v>0.64890585267520218</v>
      </c>
      <c r="T152" s="20">
        <f t="shared" si="47"/>
        <v>5.4047725697832991</v>
      </c>
      <c r="U152" s="25">
        <f>INDEX(Sharing!$T$8:$T$28, MATCH('Relevant Nodes'!D152, Sharing!$R$8:$R$28, 0))</f>
        <v>0.96599859177461878</v>
      </c>
      <c r="V152" s="19">
        <f t="shared" si="48"/>
        <v>1.7575341778684281</v>
      </c>
      <c r="W152" s="16">
        <f t="shared" si="49"/>
        <v>6.1862033299637353E-2</v>
      </c>
      <c r="X152" s="19">
        <f t="shared" si="53"/>
        <v>0.68870417317819088</v>
      </c>
      <c r="Y152" s="20">
        <f t="shared" si="50"/>
        <v>5.4047725697832991</v>
      </c>
    </row>
    <row r="153" spans="1:25" x14ac:dyDescent="0.35">
      <c r="A153" s="8" t="s">
        <v>166</v>
      </c>
      <c r="B153" s="9">
        <v>1062.5</v>
      </c>
      <c r="C153" s="9">
        <v>858.18770965252349</v>
      </c>
      <c r="D153" s="8">
        <v>13</v>
      </c>
      <c r="E153" s="8">
        <v>2</v>
      </c>
      <c r="F153" s="8">
        <v>11</v>
      </c>
      <c r="G153" s="8">
        <v>2</v>
      </c>
      <c r="H153" s="10">
        <v>2</v>
      </c>
      <c r="I153" s="9">
        <v>16.363759799888172</v>
      </c>
      <c r="J153" s="9">
        <v>3.2638583978913487</v>
      </c>
      <c r="K153" s="18">
        <f>INDEX(Sharing!$G$8:$G$21, MATCH('Relevant Nodes'!G153, Sharing!$B$8:$B$21, 0))</f>
        <v>0.52716003555131441</v>
      </c>
      <c r="L153" s="19">
        <f t="shared" si="42"/>
        <v>8.6263201978622188</v>
      </c>
      <c r="M153" s="21">
        <f t="shared" si="43"/>
        <v>7.7374396020259528</v>
      </c>
      <c r="N153" s="19">
        <f t="shared" si="51"/>
        <v>10.814102963795492</v>
      </c>
      <c r="O153" s="20">
        <f t="shared" si="44"/>
        <v>11.600703103140376</v>
      </c>
      <c r="P153" s="14">
        <f>INDEX(Sharing!$O$8:$O$34, MATCH('Relevant Nodes'!F153, Sharing!$J$8:$J$34, 0))</f>
        <v>0.64362575081817364</v>
      </c>
      <c r="Q153">
        <f t="shared" si="45"/>
        <v>10.532137187411271</v>
      </c>
      <c r="R153" s="16">
        <f t="shared" si="46"/>
        <v>5.8316226124769006</v>
      </c>
      <c r="S153" s="19">
        <f t="shared" si="52"/>
        <v>9.5880146617390043</v>
      </c>
      <c r="T153" s="20">
        <f t="shared" si="47"/>
        <v>11.600703103140376</v>
      </c>
      <c r="U153" s="25">
        <f>INDEX(Sharing!$T$8:$T$28, MATCH('Relevant Nodes'!D153, Sharing!$R$8:$R$28, 0))</f>
        <v>0.55294675369731494</v>
      </c>
      <c r="V153" s="19">
        <f t="shared" si="48"/>
        <v>9.0482878596307881</v>
      </c>
      <c r="W153" s="16">
        <f t="shared" si="49"/>
        <v>7.3154719402573836</v>
      </c>
      <c r="X153" s="19">
        <f t="shared" si="53"/>
        <v>10.5426342882733</v>
      </c>
      <c r="Y153" s="20">
        <f t="shared" si="50"/>
        <v>11.600703103140376</v>
      </c>
    </row>
    <row r="154" spans="1:25" x14ac:dyDescent="0.35">
      <c r="A154" s="8" t="s">
        <v>167</v>
      </c>
      <c r="B154" s="9">
        <v>357.7939738171977</v>
      </c>
      <c r="C154" s="9">
        <v>741.4741811397804</v>
      </c>
      <c r="D154" s="8">
        <v>20</v>
      </c>
      <c r="E154" s="8">
        <v>11</v>
      </c>
      <c r="F154" s="8">
        <v>21</v>
      </c>
      <c r="G154" s="8">
        <v>10</v>
      </c>
      <c r="H154" s="10">
        <v>10</v>
      </c>
      <c r="I154" s="9">
        <v>-4.989771527129804</v>
      </c>
      <c r="J154" s="9">
        <v>4.4795642985479445</v>
      </c>
      <c r="K154" s="18">
        <f>INDEX(Sharing!$G$8:$G$21, MATCH('Relevant Nodes'!G154, Sharing!$B$8:$B$21, 0))</f>
        <v>8.9477567070123984E-2</v>
      </c>
      <c r="L154" s="19">
        <f t="shared" si="42"/>
        <v>-0.44647261648335201</v>
      </c>
      <c r="M154" s="21">
        <f t="shared" si="43"/>
        <v>-4.5432989106464516</v>
      </c>
      <c r="N154" s="19">
        <f t="shared" si="51"/>
        <v>-4.7025378340414044</v>
      </c>
      <c r="O154" s="20">
        <f t="shared" si="44"/>
        <v>1.9374253986211234</v>
      </c>
      <c r="P154" s="14">
        <f>INDEX(Sharing!$O$8:$O$34, MATCH('Relevant Nodes'!F154, Sharing!$J$8:$J$34, 0))</f>
        <v>1</v>
      </c>
      <c r="Q154">
        <f t="shared" si="45"/>
        <v>-4.989771527129804</v>
      </c>
      <c r="R154" s="16">
        <f t="shared" si="46"/>
        <v>0</v>
      </c>
      <c r="S154" s="19">
        <f t="shared" si="52"/>
        <v>-1.7796519128661157</v>
      </c>
      <c r="T154" s="20">
        <f t="shared" si="47"/>
        <v>1.9374253986211234</v>
      </c>
      <c r="U154" s="25">
        <f>INDEX(Sharing!$T$8:$T$28, MATCH('Relevant Nodes'!D154, Sharing!$R$8:$R$28, 0))</f>
        <v>0.51604366901891952</v>
      </c>
      <c r="V154" s="19">
        <f t="shared" si="48"/>
        <v>-2.5749400064262011</v>
      </c>
      <c r="W154" s="16">
        <f t="shared" si="49"/>
        <v>-2.4148315207036029</v>
      </c>
      <c r="X154" s="19">
        <f t="shared" si="53"/>
        <v>-3.3332096233955717</v>
      </c>
      <c r="Y154" s="20">
        <f t="shared" si="50"/>
        <v>1.9374253986211234</v>
      </c>
    </row>
    <row r="155" spans="1:25" x14ac:dyDescent="0.35">
      <c r="A155" s="8" t="s">
        <v>168</v>
      </c>
      <c r="B155" s="9">
        <v>1063.3538068336727</v>
      </c>
      <c r="C155" s="9">
        <v>1012.6614973899777</v>
      </c>
      <c r="D155" s="8">
        <v>18</v>
      </c>
      <c r="E155" s="8">
        <v>10</v>
      </c>
      <c r="F155" s="8">
        <v>17</v>
      </c>
      <c r="G155" s="8">
        <v>7</v>
      </c>
      <c r="H155" s="10">
        <v>7</v>
      </c>
      <c r="I155" s="9">
        <v>0.847242940339063</v>
      </c>
      <c r="J155" s="9">
        <v>1.9004271836781579</v>
      </c>
      <c r="K155" s="18">
        <f>INDEX(Sharing!$G$8:$G$21, MATCH('Relevant Nodes'!G155, Sharing!$B$8:$B$21, 0))</f>
        <v>1</v>
      </c>
      <c r="L155" s="19">
        <f t="shared" si="42"/>
        <v>0.847242940339063</v>
      </c>
      <c r="M155" s="21">
        <f t="shared" si="43"/>
        <v>0</v>
      </c>
      <c r="N155" s="19">
        <f t="shared" si="51"/>
        <v>0.30217766710133021</v>
      </c>
      <c r="O155" s="20">
        <f t="shared" si="44"/>
        <v>2.3320720444927003</v>
      </c>
      <c r="P155" s="14">
        <f>INDEX(Sharing!$O$8:$O$34, MATCH('Relevant Nodes'!F155, Sharing!$J$8:$J$34, 0))</f>
        <v>1</v>
      </c>
      <c r="Q155">
        <f t="shared" si="45"/>
        <v>0.847242940339063</v>
      </c>
      <c r="R155" s="16">
        <f t="shared" si="46"/>
        <v>0</v>
      </c>
      <c r="S155" s="19">
        <f t="shared" si="52"/>
        <v>0.30217766710133021</v>
      </c>
      <c r="T155" s="20">
        <f t="shared" si="47"/>
        <v>2.3320720444927003</v>
      </c>
      <c r="U155" s="25">
        <f>INDEX(Sharing!$T$8:$T$28, MATCH('Relevant Nodes'!D155, Sharing!$R$8:$R$28, 0))</f>
        <v>0.96599859177461878</v>
      </c>
      <c r="V155" s="19">
        <f t="shared" si="48"/>
        <v>0.81843548725852222</v>
      </c>
      <c r="W155" s="16">
        <f t="shared" si="49"/>
        <v>2.8807453080540779E-2</v>
      </c>
      <c r="X155" s="19">
        <f t="shared" si="53"/>
        <v>0.32071065396616527</v>
      </c>
      <c r="Y155" s="20">
        <f t="shared" si="50"/>
        <v>2.3320720444927003</v>
      </c>
    </row>
    <row r="156" spans="1:25" x14ac:dyDescent="0.35">
      <c r="A156" s="8" t="s">
        <v>169</v>
      </c>
      <c r="B156" s="9">
        <v>1099.8851787713854</v>
      </c>
      <c r="C156" s="9">
        <v>2279.3465568371025</v>
      </c>
      <c r="D156" s="8">
        <v>18</v>
      </c>
      <c r="E156" s="8">
        <v>9</v>
      </c>
      <c r="F156" s="8">
        <v>16</v>
      </c>
      <c r="G156" s="8">
        <v>7</v>
      </c>
      <c r="H156" s="10">
        <v>7</v>
      </c>
      <c r="I156" s="9">
        <v>0.40809479666173543</v>
      </c>
      <c r="J156" s="9">
        <v>4.3575464492139107</v>
      </c>
      <c r="K156" s="18">
        <f>INDEX(Sharing!$G$8:$G$21, MATCH('Relevant Nodes'!G156, Sharing!$B$8:$B$21, 0))</f>
        <v>1</v>
      </c>
      <c r="L156" s="19">
        <f t="shared" si="42"/>
        <v>0.40809479666173543</v>
      </c>
      <c r="M156" s="21">
        <f t="shared" si="43"/>
        <v>0</v>
      </c>
      <c r="N156" s="19">
        <f t="shared" si="51"/>
        <v>0.14555109017737455</v>
      </c>
      <c r="O156" s="20">
        <f t="shared" si="44"/>
        <v>4.5654585052691647</v>
      </c>
      <c r="P156" s="14">
        <f>INDEX(Sharing!$O$8:$O$34, MATCH('Relevant Nodes'!F156, Sharing!$J$8:$J$34, 0))</f>
        <v>1</v>
      </c>
      <c r="Q156">
        <f t="shared" si="45"/>
        <v>0.40809479666173543</v>
      </c>
      <c r="R156" s="16">
        <f t="shared" si="46"/>
        <v>0</v>
      </c>
      <c r="S156" s="19">
        <f t="shared" si="52"/>
        <v>0.14555109017737455</v>
      </c>
      <c r="T156" s="20">
        <f t="shared" si="47"/>
        <v>4.5654585052691647</v>
      </c>
      <c r="U156" s="25">
        <f>INDEX(Sharing!$T$8:$T$28, MATCH('Relevant Nodes'!D156, Sharing!$R$8:$R$28, 0))</f>
        <v>0.96599859177461878</v>
      </c>
      <c r="V156" s="19">
        <f t="shared" si="48"/>
        <v>0.39421899888578582</v>
      </c>
      <c r="W156" s="16">
        <f t="shared" si="49"/>
        <v>1.3875797775949605E-2</v>
      </c>
      <c r="X156" s="19">
        <f t="shared" si="53"/>
        <v>0.15447794591855396</v>
      </c>
      <c r="Y156" s="20">
        <f t="shared" si="50"/>
        <v>4.5654585052691647</v>
      </c>
    </row>
    <row r="157" spans="1:25" x14ac:dyDescent="0.35">
      <c r="A157" s="8" t="s">
        <v>170</v>
      </c>
      <c r="B157" s="9">
        <v>98</v>
      </c>
      <c r="C157" s="9">
        <v>0</v>
      </c>
      <c r="D157" s="8">
        <v>13</v>
      </c>
      <c r="E157" s="8">
        <v>2</v>
      </c>
      <c r="F157" s="8">
        <v>11</v>
      </c>
      <c r="G157" s="8">
        <v>2</v>
      </c>
      <c r="H157" s="10">
        <v>2</v>
      </c>
      <c r="I157" s="9">
        <v>16.967190138945568</v>
      </c>
      <c r="J157" s="9">
        <v>3.2394410000956171</v>
      </c>
      <c r="K157" s="18">
        <f>INDEX(Sharing!$G$8:$G$21, MATCH('Relevant Nodes'!G157, Sharing!$B$8:$B$21, 0))</f>
        <v>0.52716003555131441</v>
      </c>
      <c r="L157" s="19">
        <f t="shared" si="42"/>
        <v>8.9444245568524572</v>
      </c>
      <c r="M157" s="21">
        <f t="shared" si="43"/>
        <v>8.0227655820931112</v>
      </c>
      <c r="N157" s="19">
        <f t="shared" si="51"/>
        <v>11.212884044540107</v>
      </c>
      <c r="O157" s="20">
        <f t="shared" si="44"/>
        <v>11.883715360184215</v>
      </c>
      <c r="P157" s="14">
        <f>INDEX(Sharing!$O$8:$O$34, MATCH('Relevant Nodes'!F157, Sharing!$J$8:$J$34, 0))</f>
        <v>0.64362575081817364</v>
      </c>
      <c r="Q157">
        <f t="shared" si="45"/>
        <v>10.920520492453553</v>
      </c>
      <c r="R157" s="16">
        <f t="shared" si="46"/>
        <v>6.0466696464920151</v>
      </c>
      <c r="S157" s="19">
        <f t="shared" si="52"/>
        <v>9.9415824853304997</v>
      </c>
      <c r="T157" s="20">
        <f t="shared" si="47"/>
        <v>11.883715360184215</v>
      </c>
      <c r="U157" s="25">
        <f>INDEX(Sharing!$T$8:$T$28, MATCH('Relevant Nodes'!D157, Sharing!$R$8:$R$28, 0))</f>
        <v>0.55294675369731494</v>
      </c>
      <c r="V157" s="19">
        <f t="shared" si="48"/>
        <v>9.3819527066950457</v>
      </c>
      <c r="W157" s="16">
        <f t="shared" si="49"/>
        <v>7.5852374322505227</v>
      </c>
      <c r="X157" s="19">
        <f t="shared" si="53"/>
        <v>10.931404684620377</v>
      </c>
      <c r="Y157" s="20">
        <f t="shared" si="50"/>
        <v>11.883715360184215</v>
      </c>
    </row>
    <row r="158" spans="1:25" x14ac:dyDescent="0.35">
      <c r="A158" s="8" t="s">
        <v>171</v>
      </c>
      <c r="B158" s="9">
        <v>34.93</v>
      </c>
      <c r="C158" s="9">
        <v>0</v>
      </c>
      <c r="D158" s="8">
        <v>20</v>
      </c>
      <c r="E158" s="8">
        <v>11</v>
      </c>
      <c r="F158" s="8">
        <v>21</v>
      </c>
      <c r="G158" s="8">
        <v>10</v>
      </c>
      <c r="H158" s="10">
        <v>10</v>
      </c>
      <c r="I158" s="9">
        <v>-4.9797223776726911</v>
      </c>
      <c r="J158" s="9">
        <v>4.2709796253282457</v>
      </c>
      <c r="K158" s="18">
        <f>INDEX(Sharing!$G$8:$G$21, MATCH('Relevant Nodes'!G158, Sharing!$B$8:$B$21, 0))</f>
        <v>8.9477567070123984E-2</v>
      </c>
      <c r="L158" s="19">
        <f t="shared" si="42"/>
        <v>-0.44557344303880547</v>
      </c>
      <c r="M158" s="21">
        <f t="shared" si="43"/>
        <v>-4.5341489346338859</v>
      </c>
      <c r="N158" s="19">
        <f t="shared" si="51"/>
        <v>-4.6930671588281063</v>
      </c>
      <c r="O158" s="20">
        <f t="shared" si="44"/>
        <v>1.7339604655753393</v>
      </c>
      <c r="P158" s="14">
        <f>INDEX(Sharing!$O$8:$O$34, MATCH('Relevant Nodes'!F158, Sharing!$J$8:$J$34, 0))</f>
        <v>1</v>
      </c>
      <c r="Q158">
        <f t="shared" si="45"/>
        <v>-4.9797223776726911</v>
      </c>
      <c r="R158" s="16">
        <f t="shared" si="46"/>
        <v>0</v>
      </c>
      <c r="S158" s="19">
        <f t="shared" si="52"/>
        <v>-1.7760677832207419</v>
      </c>
      <c r="T158" s="20">
        <f t="shared" si="47"/>
        <v>1.7339604655753398</v>
      </c>
      <c r="U158" s="25">
        <f>INDEX(Sharing!$T$8:$T$28, MATCH('Relevant Nodes'!D158, Sharing!$R$8:$R$28, 0))</f>
        <v>0.51604366901891952</v>
      </c>
      <c r="V158" s="19">
        <f t="shared" si="48"/>
        <v>-2.5697542064698333</v>
      </c>
      <c r="W158" s="16">
        <f t="shared" si="49"/>
        <v>-2.4099681712028578</v>
      </c>
      <c r="X158" s="19">
        <f t="shared" si="53"/>
        <v>-3.3264967064823887</v>
      </c>
      <c r="Y158" s="20">
        <f t="shared" si="50"/>
        <v>1.7339604655753398</v>
      </c>
    </row>
    <row r="159" spans="1:25" x14ac:dyDescent="0.35">
      <c r="A159" s="8" t="s">
        <v>172</v>
      </c>
      <c r="B159" s="9">
        <v>560.54389231360972</v>
      </c>
      <c r="C159" s="9">
        <v>1161.6428837856558</v>
      </c>
      <c r="D159" s="8">
        <v>20</v>
      </c>
      <c r="E159" s="8">
        <v>8</v>
      </c>
      <c r="F159" s="8">
        <v>18</v>
      </c>
      <c r="G159" s="8">
        <v>7</v>
      </c>
      <c r="H159" s="10">
        <v>7</v>
      </c>
      <c r="I159" s="9">
        <v>-2.3522312526875573</v>
      </c>
      <c r="J159" s="9">
        <v>3.6239860420255972</v>
      </c>
      <c r="K159" s="18">
        <f>INDEX(Sharing!$G$8:$G$21, MATCH('Relevant Nodes'!G159, Sharing!$B$8:$B$21, 0))</f>
        <v>1</v>
      </c>
      <c r="L159" s="19">
        <f t="shared" si="42"/>
        <v>-2.3522312526875573</v>
      </c>
      <c r="M159" s="21">
        <f t="shared" si="43"/>
        <v>0</v>
      </c>
      <c r="N159" s="19">
        <f t="shared" si="51"/>
        <v>-0.83894679858354415</v>
      </c>
      <c r="O159" s="20">
        <f t="shared" si="44"/>
        <v>2.4255947857188671</v>
      </c>
      <c r="P159" s="14">
        <f>INDEX(Sharing!$O$8:$O$34, MATCH('Relevant Nodes'!F159, Sharing!$J$8:$J$34, 0))</f>
        <v>1</v>
      </c>
      <c r="Q159">
        <f t="shared" si="45"/>
        <v>-2.3522312526875573</v>
      </c>
      <c r="R159" s="16">
        <f t="shared" si="46"/>
        <v>0</v>
      </c>
      <c r="S159" s="19">
        <f t="shared" si="52"/>
        <v>-0.83894679858354415</v>
      </c>
      <c r="T159" s="20">
        <f t="shared" si="47"/>
        <v>2.4255947857188671</v>
      </c>
      <c r="U159" s="25">
        <f>INDEX(Sharing!$T$8:$T$28, MATCH('Relevant Nodes'!D159, Sharing!$R$8:$R$28, 0))</f>
        <v>0.51604366901891952</v>
      </c>
      <c r="V159" s="19">
        <f t="shared" si="48"/>
        <v>-1.2138540460178562</v>
      </c>
      <c r="W159" s="16">
        <f t="shared" si="49"/>
        <v>-1.1383772066697011</v>
      </c>
      <c r="X159" s="19">
        <f t="shared" si="53"/>
        <v>-1.5713103907224297</v>
      </c>
      <c r="Y159" s="20">
        <f t="shared" si="50"/>
        <v>2.4255947857188676</v>
      </c>
    </row>
    <row r="160" spans="1:25" x14ac:dyDescent="0.35">
      <c r="A160" s="8" t="s">
        <v>173</v>
      </c>
      <c r="B160" s="9">
        <v>47.705863175626362</v>
      </c>
      <c r="C160" s="9">
        <v>98.863224151970712</v>
      </c>
      <c r="D160" s="8">
        <v>20</v>
      </c>
      <c r="E160" s="8">
        <v>14</v>
      </c>
      <c r="F160" s="8">
        <v>23</v>
      </c>
      <c r="G160" s="8">
        <v>12</v>
      </c>
      <c r="H160" s="10">
        <v>12</v>
      </c>
      <c r="I160" s="9">
        <v>-1.4888954838723705</v>
      </c>
      <c r="J160" s="9">
        <v>-3.9654852488717238</v>
      </c>
      <c r="K160" s="18">
        <f>INDEX(Sharing!$G$8:$G$21, MATCH('Relevant Nodes'!G160, Sharing!$B$8:$B$21, 0))</f>
        <v>0.23671511404263634</v>
      </c>
      <c r="L160" s="19">
        <f t="shared" si="42"/>
        <v>-0.35244406426241437</v>
      </c>
      <c r="M160" s="21">
        <f t="shared" si="43"/>
        <v>-1.1364514196099562</v>
      </c>
      <c r="N160" s="19">
        <f t="shared" si="51"/>
        <v>-1.262154119569789</v>
      </c>
      <c r="O160" s="20">
        <f t="shared" si="44"/>
        <v>-4.7240328310401809</v>
      </c>
      <c r="P160" s="14">
        <f>INDEX(Sharing!$O$8:$O$34, MATCH('Relevant Nodes'!F160, Sharing!$J$8:$J$34, 0))</f>
        <v>-0.74908632505220341</v>
      </c>
      <c r="Q160">
        <f t="shared" si="45"/>
        <v>1.1153112464007762</v>
      </c>
      <c r="R160" s="16">
        <f t="shared" si="46"/>
        <v>-2.6042067302731464</v>
      </c>
      <c r="S160" s="19">
        <f t="shared" si="52"/>
        <v>-2.2064198211318455</v>
      </c>
      <c r="T160" s="20">
        <f t="shared" si="47"/>
        <v>-4.72403283104018</v>
      </c>
      <c r="U160" s="25">
        <f>INDEX(Sharing!$T$8:$T$28, MATCH('Relevant Nodes'!D160, Sharing!$R$8:$R$28, 0))</f>
        <v>0.51604366901891952</v>
      </c>
      <c r="V160" s="19">
        <f t="shared" si="48"/>
        <v>-0.76833508828319752</v>
      </c>
      <c r="W160" s="16">
        <f t="shared" si="49"/>
        <v>-0.72056039558917295</v>
      </c>
      <c r="X160" s="19">
        <f t="shared" si="53"/>
        <v>-0.99459478817625824</v>
      </c>
      <c r="Y160" s="20">
        <f t="shared" si="50"/>
        <v>-4.72403283104018</v>
      </c>
    </row>
    <row r="161" spans="1:25" x14ac:dyDescent="0.35">
      <c r="A161" s="8" t="s">
        <v>174</v>
      </c>
      <c r="B161" s="9">
        <v>213.5</v>
      </c>
      <c r="C161" s="9">
        <v>0</v>
      </c>
      <c r="D161" s="8">
        <v>10</v>
      </c>
      <c r="E161" s="8">
        <v>2</v>
      </c>
      <c r="F161" s="8">
        <v>10</v>
      </c>
      <c r="G161" s="8">
        <v>2</v>
      </c>
      <c r="H161" s="10">
        <v>2</v>
      </c>
      <c r="I161" s="9">
        <v>23.168357448527125</v>
      </c>
      <c r="J161" s="9">
        <v>2.5957778880450295</v>
      </c>
      <c r="K161" s="18">
        <f>INDEX(Sharing!$G$8:$G$21, MATCH('Relevant Nodes'!G161, Sharing!$B$8:$B$21, 0))</f>
        <v>0.52716003555131441</v>
      </c>
      <c r="L161" s="19">
        <f t="shared" si="42"/>
        <v>12.21343213623112</v>
      </c>
      <c r="M161" s="21">
        <f t="shared" si="43"/>
        <v>10.954925312296005</v>
      </c>
      <c r="N161" s="19">
        <f t="shared" si="51"/>
        <v>15.310968018004196</v>
      </c>
      <c r="O161" s="20">
        <f t="shared" si="44"/>
        <v>14.399360957346143</v>
      </c>
      <c r="P161" s="14">
        <f>INDEX(Sharing!$O$8:$O$34, MATCH('Relevant Nodes'!F161, Sharing!$J$8:$J$34, 0))</f>
        <v>0.46627992721572109</v>
      </c>
      <c r="Q161">
        <f t="shared" si="45"/>
        <v>10.802940024807038</v>
      </c>
      <c r="R161" s="16">
        <f t="shared" si="46"/>
        <v>12.365417423720087</v>
      </c>
      <c r="S161" s="19">
        <f t="shared" si="52"/>
        <v>16.218394012967764</v>
      </c>
      <c r="T161" s="20">
        <f t="shared" si="47"/>
        <v>14.399360957346143</v>
      </c>
      <c r="U161" s="25">
        <f>INDEX(Sharing!$T$8:$T$28, MATCH('Relevant Nodes'!D161, Sharing!$R$8:$R$28, 0))</f>
        <v>0.51109562164818878</v>
      </c>
      <c r="V161" s="19">
        <f t="shared" si="48"/>
        <v>11.841246052722417</v>
      </c>
      <c r="W161" s="16">
        <f t="shared" si="49"/>
        <v>11.327111395804708</v>
      </c>
      <c r="X161" s="19">
        <f t="shared" si="53"/>
        <v>15.550410212968686</v>
      </c>
      <c r="Y161" s="20">
        <f t="shared" si="50"/>
        <v>14.399360957346143</v>
      </c>
    </row>
    <row r="162" spans="1:25" x14ac:dyDescent="0.35">
      <c r="A162" s="8" t="s">
        <v>175</v>
      </c>
      <c r="B162" s="9">
        <v>144.19999999999999</v>
      </c>
      <c r="C162" s="9">
        <v>0</v>
      </c>
      <c r="D162" s="8">
        <v>10</v>
      </c>
      <c r="E162" s="8">
        <v>2</v>
      </c>
      <c r="F162" s="8">
        <v>10</v>
      </c>
      <c r="G162" s="8">
        <v>2</v>
      </c>
      <c r="H162" s="10">
        <v>2</v>
      </c>
      <c r="I162" s="9">
        <v>23.168357448527125</v>
      </c>
      <c r="J162" s="9">
        <v>2.5957778880450295</v>
      </c>
      <c r="K162" s="18">
        <f>INDEX(Sharing!$G$8:$G$21, MATCH('Relevant Nodes'!G162, Sharing!$B$8:$B$21, 0))</f>
        <v>0.52716003555131441</v>
      </c>
      <c r="L162" s="19">
        <f t="shared" si="42"/>
        <v>12.21343213623112</v>
      </c>
      <c r="M162" s="21">
        <f t="shared" si="43"/>
        <v>10.954925312296005</v>
      </c>
      <c r="N162" s="19">
        <f t="shared" si="51"/>
        <v>15.310968018004196</v>
      </c>
      <c r="O162" s="20">
        <f t="shared" si="44"/>
        <v>14.399360957346143</v>
      </c>
      <c r="P162" s="14">
        <f>INDEX(Sharing!$O$8:$O$34, MATCH('Relevant Nodes'!F162, Sharing!$J$8:$J$34, 0))</f>
        <v>0.46627992721572109</v>
      </c>
      <c r="Q162">
        <f t="shared" si="45"/>
        <v>10.802940024807038</v>
      </c>
      <c r="R162" s="16">
        <f t="shared" si="46"/>
        <v>12.365417423720087</v>
      </c>
      <c r="S162" s="19">
        <f t="shared" si="52"/>
        <v>16.218394012967764</v>
      </c>
      <c r="T162" s="20">
        <f t="shared" si="47"/>
        <v>14.399360957346143</v>
      </c>
      <c r="U162" s="25">
        <f>INDEX(Sharing!$T$8:$T$28, MATCH('Relevant Nodes'!D162, Sharing!$R$8:$R$28, 0))</f>
        <v>0.51109562164818878</v>
      </c>
      <c r="V162" s="19">
        <f t="shared" si="48"/>
        <v>11.841246052722417</v>
      </c>
      <c r="W162" s="16">
        <f t="shared" si="49"/>
        <v>11.327111395804708</v>
      </c>
      <c r="X162" s="19">
        <f t="shared" si="53"/>
        <v>15.550410212968686</v>
      </c>
      <c r="Y162" s="20">
        <f t="shared" si="50"/>
        <v>14.399360957346143</v>
      </c>
    </row>
    <row r="163" spans="1:25" x14ac:dyDescent="0.35">
      <c r="A163" s="8" t="s">
        <v>176</v>
      </c>
      <c r="B163" s="9">
        <v>49.693607474610793</v>
      </c>
      <c r="C163" s="9">
        <v>102.98252515830282</v>
      </c>
      <c r="D163" s="8">
        <v>18</v>
      </c>
      <c r="E163" s="8">
        <v>7</v>
      </c>
      <c r="F163" s="8">
        <v>19</v>
      </c>
      <c r="G163" s="8">
        <v>6</v>
      </c>
      <c r="H163" s="10">
        <v>6</v>
      </c>
      <c r="I163" s="9">
        <v>2.6354911082517174</v>
      </c>
      <c r="J163" s="9">
        <v>4.801857644001065</v>
      </c>
      <c r="K163" s="18">
        <f>INDEX(Sharing!$G$8:$G$21, MATCH('Relevant Nodes'!G163, Sharing!$B$8:$B$21, 0))</f>
        <v>1</v>
      </c>
      <c r="L163" s="19">
        <f t="shared" ref="L163:L178" si="54">I163*K163</f>
        <v>2.6354911082517174</v>
      </c>
      <c r="M163" s="21">
        <f t="shared" ref="M163:M178" si="55">I163-L163</f>
        <v>0</v>
      </c>
      <c r="N163" s="19">
        <f t="shared" si="51"/>
        <v>0.93997425866905748</v>
      </c>
      <c r="O163" s="20">
        <f t="shared" ref="O163:O178" si="56">$J163+($L163*$AC$4)+($M163*$AC$4)</f>
        <v>6.144561298922067</v>
      </c>
      <c r="P163" s="14">
        <f>INDEX(Sharing!$O$8:$O$34, MATCH('Relevant Nodes'!F163, Sharing!$J$8:$J$34, 0))</f>
        <v>1</v>
      </c>
      <c r="Q163">
        <f t="shared" ref="Q163:Q178" si="57">I163*P163</f>
        <v>2.6354911082517174</v>
      </c>
      <c r="R163" s="16">
        <f t="shared" ref="R163:R178" si="58">I163-Q163</f>
        <v>0</v>
      </c>
      <c r="S163" s="19">
        <f t="shared" si="52"/>
        <v>0.93997425866905748</v>
      </c>
      <c r="T163" s="20">
        <f t="shared" ref="T163:T178" si="59">$J163+($Q163*$AC$4)+($R163*$AC$4)</f>
        <v>6.144561298922067</v>
      </c>
      <c r="U163" s="25">
        <f>INDEX(Sharing!$T$8:$T$28, MATCH('Relevant Nodes'!D163, Sharing!$R$8:$R$28, 0))</f>
        <v>0.96599859177461878</v>
      </c>
      <c r="V163" s="19">
        <f t="shared" ref="V163:V178" si="60">I163*U163</f>
        <v>2.5458806992056884</v>
      </c>
      <c r="W163" s="16">
        <f t="shared" ref="W163:W178" si="61">I163-V163</f>
        <v>8.9610409046029016E-2</v>
      </c>
      <c r="X163" s="19">
        <f t="shared" si="53"/>
        <v>0.99762421922472977</v>
      </c>
      <c r="Y163" s="20">
        <f t="shared" ref="Y163:Y178" si="62">$J163+($V163*$AC$4)+($W163*$AC$4)</f>
        <v>6.1445612989220679</v>
      </c>
    </row>
    <row r="164" spans="1:25" x14ac:dyDescent="0.35">
      <c r="A164" s="8" t="s">
        <v>177</v>
      </c>
      <c r="B164" s="9">
        <v>75.599999999999994</v>
      </c>
      <c r="C164" s="9">
        <v>0</v>
      </c>
      <c r="D164" s="8">
        <v>4</v>
      </c>
      <c r="E164" s="8">
        <v>1</v>
      </c>
      <c r="F164" s="8">
        <v>3</v>
      </c>
      <c r="G164" s="8">
        <v>1</v>
      </c>
      <c r="H164" s="10">
        <v>1</v>
      </c>
      <c r="I164" s="9">
        <v>34.502197712483586</v>
      </c>
      <c r="J164" s="9">
        <v>2.9542421962853158</v>
      </c>
      <c r="K164" s="18">
        <f>INDEX(Sharing!$G$8:$G$21, MATCH('Relevant Nodes'!G164, Sharing!$B$8:$B$21, 0))</f>
        <v>0.50114892526192667</v>
      </c>
      <c r="L164" s="19">
        <f t="shared" si="54"/>
        <v>17.290739302785653</v>
      </c>
      <c r="M164" s="21">
        <f t="shared" si="55"/>
        <v>17.211458409697933</v>
      </c>
      <c r="N164" s="19">
        <f t="shared" si="51"/>
        <v>23.378373489429464</v>
      </c>
      <c r="O164" s="20">
        <f t="shared" si="56"/>
        <v>20.532076864864329</v>
      </c>
      <c r="P164" s="14">
        <f>INDEX(Sharing!$O$8:$O$34, MATCH('Relevant Nodes'!F164, Sharing!$J$8:$J$34, 0))</f>
        <v>0.50129966934689707</v>
      </c>
      <c r="Q164">
        <f t="shared" si="57"/>
        <v>17.295940305009289</v>
      </c>
      <c r="R164" s="16">
        <f t="shared" si="58"/>
        <v>17.206257407474297</v>
      </c>
      <c r="S164" s="19">
        <f t="shared" si="52"/>
        <v>23.375027476658907</v>
      </c>
      <c r="T164" s="20">
        <f t="shared" si="59"/>
        <v>20.532076864864329</v>
      </c>
      <c r="U164" s="25">
        <f>INDEX(Sharing!$T$8:$T$28, MATCH('Relevant Nodes'!D164, Sharing!$R$8:$R$28, 0))</f>
        <v>0.50129966934689707</v>
      </c>
      <c r="V164" s="19">
        <f t="shared" si="60"/>
        <v>17.295940305009289</v>
      </c>
      <c r="W164" s="16">
        <f t="shared" si="61"/>
        <v>17.206257407474297</v>
      </c>
      <c r="X164" s="19">
        <f t="shared" si="53"/>
        <v>23.375027476658907</v>
      </c>
      <c r="Y164" s="20">
        <f t="shared" si="62"/>
        <v>20.532076864864329</v>
      </c>
    </row>
    <row r="165" spans="1:25" x14ac:dyDescent="0.35">
      <c r="A165" s="8" t="s">
        <v>178</v>
      </c>
      <c r="B165" s="9">
        <v>411.59999999999997</v>
      </c>
      <c r="C165" s="9">
        <v>0</v>
      </c>
      <c r="D165" s="8">
        <v>3</v>
      </c>
      <c r="E165" s="8">
        <v>1</v>
      </c>
      <c r="F165" s="8">
        <v>1</v>
      </c>
      <c r="G165" s="8">
        <v>1</v>
      </c>
      <c r="H165" s="10">
        <v>1</v>
      </c>
      <c r="I165" s="9">
        <v>29.81013136022435</v>
      </c>
      <c r="J165" s="9">
        <v>2.5682398841615002</v>
      </c>
      <c r="K165" s="18">
        <f>INDEX(Sharing!$G$8:$G$21, MATCH('Relevant Nodes'!G165, Sharing!$B$8:$B$21, 0))</f>
        <v>0.50114892526192667</v>
      </c>
      <c r="L165" s="19">
        <f t="shared" si="54"/>
        <v>14.939315293093289</v>
      </c>
      <c r="M165" s="21">
        <f t="shared" si="55"/>
        <v>14.870816067131061</v>
      </c>
      <c r="N165" s="19">
        <f t="shared" si="51"/>
        <v>20.199072259565714</v>
      </c>
      <c r="O165" s="20">
        <f t="shared" si="56"/>
        <v>17.755607508255</v>
      </c>
      <c r="P165" s="14">
        <f>INDEX(Sharing!$O$8:$O$34, MATCH('Relevant Nodes'!F165, Sharing!$J$8:$J$34, 0))</f>
        <v>0.51646109579767174</v>
      </c>
      <c r="Q165">
        <f t="shared" si="57"/>
        <v>15.395773108174007</v>
      </c>
      <c r="R165" s="16">
        <f t="shared" si="58"/>
        <v>14.414358252050343</v>
      </c>
      <c r="S165" s="19">
        <f t="shared" si="52"/>
        <v>19.905414688811685</v>
      </c>
      <c r="T165" s="20">
        <f t="shared" si="59"/>
        <v>17.755607508254997</v>
      </c>
      <c r="U165" s="25">
        <f>INDEX(Sharing!$T$8:$T$28, MATCH('Relevant Nodes'!D165, Sharing!$R$8:$R$28, 0))</f>
        <v>0.47288879271661449</v>
      </c>
      <c r="V165" s="19">
        <f t="shared" si="60"/>
        <v>14.096877029660181</v>
      </c>
      <c r="W165" s="16">
        <f t="shared" si="61"/>
        <v>15.713254330564169</v>
      </c>
      <c r="X165" s="19">
        <f t="shared" si="53"/>
        <v>20.74104649196277</v>
      </c>
      <c r="Y165" s="20">
        <f t="shared" si="62"/>
        <v>17.755607508254997</v>
      </c>
    </row>
    <row r="166" spans="1:25" x14ac:dyDescent="0.35">
      <c r="A166" s="8" t="s">
        <v>179</v>
      </c>
      <c r="B166" s="9">
        <v>77</v>
      </c>
      <c r="C166" s="9">
        <v>0</v>
      </c>
      <c r="D166" s="8">
        <v>3</v>
      </c>
      <c r="E166" s="8">
        <v>1</v>
      </c>
      <c r="F166" s="8">
        <v>1</v>
      </c>
      <c r="G166" s="8">
        <v>1</v>
      </c>
      <c r="H166" s="10">
        <v>1</v>
      </c>
      <c r="I166" s="9">
        <v>32.132183924376911</v>
      </c>
      <c r="J166" s="9">
        <v>2.2862941150716325</v>
      </c>
      <c r="K166" s="18">
        <f>INDEX(Sharing!$G$8:$G$21, MATCH('Relevant Nodes'!G166, Sharing!$B$8:$B$21, 0))</f>
        <v>0.50114892526192667</v>
      </c>
      <c r="L166" s="19">
        <f t="shared" si="54"/>
        <v>16.103009440020045</v>
      </c>
      <c r="M166" s="21">
        <f t="shared" si="55"/>
        <v>16.029174484356865</v>
      </c>
      <c r="N166" s="19">
        <f t="shared" si="51"/>
        <v>21.772473831234414</v>
      </c>
      <c r="O166" s="20">
        <f t="shared" si="56"/>
        <v>18.656677859023937</v>
      </c>
      <c r="P166" s="14">
        <f>INDEX(Sharing!$O$8:$O$34, MATCH('Relevant Nodes'!F166, Sharing!$J$8:$J$34, 0))</f>
        <v>0.51646109579767174</v>
      </c>
      <c r="Q166">
        <f t="shared" si="57"/>
        <v>16.595022919956033</v>
      </c>
      <c r="R166" s="16">
        <f t="shared" si="58"/>
        <v>15.537161004420877</v>
      </c>
      <c r="S166" s="19">
        <f t="shared" si="52"/>
        <v>21.455941879052396</v>
      </c>
      <c r="T166" s="20">
        <f t="shared" si="59"/>
        <v>18.656677859023937</v>
      </c>
      <c r="U166" s="25">
        <f>INDEX(Sharing!$T$8:$T$28, MATCH('Relevant Nodes'!D166, Sharing!$R$8:$R$28, 0))</f>
        <v>0.47288879271661449</v>
      </c>
      <c r="V166" s="19">
        <f t="shared" si="60"/>
        <v>15.194949663346804</v>
      </c>
      <c r="W166" s="16">
        <f t="shared" si="61"/>
        <v>16.937234261030106</v>
      </c>
      <c r="X166" s="19">
        <f t="shared" si="53"/>
        <v>22.356665007959378</v>
      </c>
      <c r="Y166" s="20">
        <f t="shared" si="62"/>
        <v>18.656677859023937</v>
      </c>
    </row>
    <row r="167" spans="1:25" x14ac:dyDescent="0.35">
      <c r="A167" s="8" t="s">
        <v>180</v>
      </c>
      <c r="B167" s="9">
        <v>77</v>
      </c>
      <c r="C167" s="9">
        <v>0</v>
      </c>
      <c r="D167" s="8">
        <v>3</v>
      </c>
      <c r="E167" s="8">
        <v>1</v>
      </c>
      <c r="F167" s="8">
        <v>1</v>
      </c>
      <c r="G167" s="8">
        <v>1</v>
      </c>
      <c r="H167" s="10">
        <v>1</v>
      </c>
      <c r="I167" s="9">
        <v>32.132183924376911</v>
      </c>
      <c r="J167" s="9">
        <v>2.2862941150716325</v>
      </c>
      <c r="K167" s="18">
        <f>INDEX(Sharing!$G$8:$G$21, MATCH('Relevant Nodes'!G167, Sharing!$B$8:$B$21, 0))</f>
        <v>0.50114892526192667</v>
      </c>
      <c r="L167" s="19">
        <f t="shared" si="54"/>
        <v>16.103009440020045</v>
      </c>
      <c r="M167" s="21">
        <f t="shared" si="55"/>
        <v>16.029174484356865</v>
      </c>
      <c r="N167" s="19">
        <f t="shared" si="51"/>
        <v>21.772473831234414</v>
      </c>
      <c r="O167" s="20">
        <f t="shared" si="56"/>
        <v>18.656677859023937</v>
      </c>
      <c r="P167" s="14">
        <f>INDEX(Sharing!$O$8:$O$34, MATCH('Relevant Nodes'!F167, Sharing!$J$8:$J$34, 0))</f>
        <v>0.51646109579767174</v>
      </c>
      <c r="Q167">
        <f t="shared" si="57"/>
        <v>16.595022919956033</v>
      </c>
      <c r="R167" s="16">
        <f t="shared" si="58"/>
        <v>15.537161004420877</v>
      </c>
      <c r="S167" s="19">
        <f t="shared" si="52"/>
        <v>21.455941879052396</v>
      </c>
      <c r="T167" s="20">
        <f t="shared" si="59"/>
        <v>18.656677859023937</v>
      </c>
      <c r="U167" s="25">
        <f>INDEX(Sharing!$T$8:$T$28, MATCH('Relevant Nodes'!D167, Sharing!$R$8:$R$28, 0))</f>
        <v>0.47288879271661449</v>
      </c>
      <c r="V167" s="19">
        <f t="shared" si="60"/>
        <v>15.194949663346804</v>
      </c>
      <c r="W167" s="16">
        <f t="shared" si="61"/>
        <v>16.937234261030106</v>
      </c>
      <c r="X167" s="19">
        <f t="shared" si="53"/>
        <v>22.356665007959378</v>
      </c>
      <c r="Y167" s="20">
        <f t="shared" si="62"/>
        <v>18.656677859023937</v>
      </c>
    </row>
    <row r="168" spans="1:25" x14ac:dyDescent="0.35">
      <c r="A168" s="8" t="s">
        <v>181</v>
      </c>
      <c r="B168" s="9">
        <v>49.699999999999996</v>
      </c>
      <c r="C168" s="9">
        <v>0</v>
      </c>
      <c r="D168" s="8">
        <v>1</v>
      </c>
      <c r="E168" s="8">
        <v>1</v>
      </c>
      <c r="F168" s="8">
        <v>1</v>
      </c>
      <c r="G168" s="8">
        <v>1</v>
      </c>
      <c r="H168" s="10">
        <v>1</v>
      </c>
      <c r="I168" s="9">
        <v>57.561443249027491</v>
      </c>
      <c r="J168" s="9">
        <v>2.7235775549639367</v>
      </c>
      <c r="K168" s="18">
        <f>INDEX(Sharing!$G$8:$G$21, MATCH('Relevant Nodes'!G168, Sharing!$B$8:$B$21, 0))</f>
        <v>0.50114892526192667</v>
      </c>
      <c r="L168" s="19">
        <f t="shared" si="54"/>
        <v>28.846855420775512</v>
      </c>
      <c r="M168" s="21">
        <f t="shared" si="55"/>
        <v>28.714587828251979</v>
      </c>
      <c r="N168" s="19">
        <f t="shared" si="51"/>
        <v>39.00310728262577</v>
      </c>
      <c r="O168" s="20">
        <f t="shared" si="56"/>
        <v>32.04940604704597</v>
      </c>
      <c r="P168" s="14">
        <f>INDEX(Sharing!$O$8:$O$34, MATCH('Relevant Nodes'!F168, Sharing!$J$8:$J$34, 0))</f>
        <v>0.51646109579767174</v>
      </c>
      <c r="Q168">
        <f t="shared" si="57"/>
        <v>29.728246056088231</v>
      </c>
      <c r="R168" s="16">
        <f t="shared" si="58"/>
        <v>27.833197192939259</v>
      </c>
      <c r="S168" s="19">
        <f t="shared" si="52"/>
        <v>38.436073431303683</v>
      </c>
      <c r="T168" s="20">
        <f t="shared" si="59"/>
        <v>32.049406047045977</v>
      </c>
      <c r="U168" s="25">
        <f>INDEX(Sharing!$T$8:$T$28, MATCH('Relevant Nodes'!D168, Sharing!$R$8:$R$28, 0))</f>
        <v>0.51646109579767174</v>
      </c>
      <c r="V168" s="19">
        <f t="shared" si="60"/>
        <v>29.728246056088231</v>
      </c>
      <c r="W168" s="16">
        <f t="shared" si="61"/>
        <v>27.833197192939259</v>
      </c>
      <c r="X168" s="19">
        <f t="shared" si="53"/>
        <v>38.436073431303683</v>
      </c>
      <c r="Y168" s="20">
        <f t="shared" si="62"/>
        <v>32.049406047045977</v>
      </c>
    </row>
    <row r="169" spans="1:25" x14ac:dyDescent="0.35">
      <c r="A169" s="8" t="s">
        <v>182</v>
      </c>
      <c r="B169" s="9">
        <v>61.88</v>
      </c>
      <c r="C169" s="9">
        <v>0</v>
      </c>
      <c r="D169" s="8">
        <v>13</v>
      </c>
      <c r="E169" s="8">
        <v>2</v>
      </c>
      <c r="F169" s="8">
        <v>11</v>
      </c>
      <c r="G169" s="8">
        <v>2</v>
      </c>
      <c r="H169" s="10">
        <v>2</v>
      </c>
      <c r="I169" s="9">
        <v>18.842753090284234</v>
      </c>
      <c r="J169" s="9">
        <v>2.9893683779019011</v>
      </c>
      <c r="K169" s="18">
        <f>INDEX(Sharing!$G$8:$G$21, MATCH('Relevant Nodes'!G169, Sharing!$B$8:$B$21, 0))</f>
        <v>0.52716003555131441</v>
      </c>
      <c r="L169" s="19">
        <f t="shared" si="54"/>
        <v>9.9331463889588765</v>
      </c>
      <c r="M169" s="21">
        <f t="shared" si="55"/>
        <v>8.909606701325357</v>
      </c>
      <c r="N169" s="19">
        <f t="shared" si="51"/>
        <v>12.45236269241143</v>
      </c>
      <c r="O169" s="20">
        <f t="shared" si="56"/>
        <v>12.589185794809008</v>
      </c>
      <c r="P169" s="14">
        <f>INDEX(Sharing!$O$8:$O$34, MATCH('Relevant Nodes'!F169, Sharing!$J$8:$J$34, 0))</f>
        <v>0.64362575081817364</v>
      </c>
      <c r="Q169">
        <f t="shared" si="57"/>
        <v>12.127681105215652</v>
      </c>
      <c r="R169" s="16">
        <f t="shared" si="58"/>
        <v>6.7150719850685814</v>
      </c>
      <c r="S169" s="19">
        <f t="shared" si="52"/>
        <v>11.040530728054796</v>
      </c>
      <c r="T169" s="20">
        <f t="shared" si="59"/>
        <v>12.589185794809008</v>
      </c>
      <c r="U169" s="25">
        <f>INDEX(Sharing!$T$8:$T$28, MATCH('Relevant Nodes'!D169, Sharing!$R$8:$R$28, 0))</f>
        <v>0.55294675369731494</v>
      </c>
      <c r="V169" s="19">
        <f t="shared" si="60"/>
        <v>10.419039151992717</v>
      </c>
      <c r="W169" s="16">
        <f t="shared" si="61"/>
        <v>8.4237139382915167</v>
      </c>
      <c r="X169" s="19">
        <f t="shared" si="53"/>
        <v>12.139768442241239</v>
      </c>
      <c r="Y169" s="20">
        <f t="shared" si="62"/>
        <v>12.58918579480901</v>
      </c>
    </row>
    <row r="170" spans="1:25" x14ac:dyDescent="0.35">
      <c r="A170" s="8" t="s">
        <v>183</v>
      </c>
      <c r="B170" s="9">
        <v>77.699999999999989</v>
      </c>
      <c r="C170" s="9">
        <v>0</v>
      </c>
      <c r="D170" s="8">
        <v>13</v>
      </c>
      <c r="E170" s="8">
        <v>2</v>
      </c>
      <c r="F170" s="8">
        <v>11</v>
      </c>
      <c r="G170" s="8">
        <v>2</v>
      </c>
      <c r="H170" s="10">
        <v>2</v>
      </c>
      <c r="I170" s="9">
        <v>18.842753090284234</v>
      </c>
      <c r="J170" s="9">
        <v>2.9893683779019011</v>
      </c>
      <c r="K170" s="18">
        <f>INDEX(Sharing!$G$8:$G$21, MATCH('Relevant Nodes'!G170, Sharing!$B$8:$B$21, 0))</f>
        <v>0.52716003555131441</v>
      </c>
      <c r="L170" s="19">
        <f t="shared" si="54"/>
        <v>9.9331463889588765</v>
      </c>
      <c r="M170" s="21">
        <f t="shared" si="55"/>
        <v>8.909606701325357</v>
      </c>
      <c r="N170" s="19">
        <f t="shared" si="51"/>
        <v>12.45236269241143</v>
      </c>
      <c r="O170" s="20">
        <f t="shared" si="56"/>
        <v>12.589185794809008</v>
      </c>
      <c r="P170" s="14">
        <f>INDEX(Sharing!$O$8:$O$34, MATCH('Relevant Nodes'!F170, Sharing!$J$8:$J$34, 0))</f>
        <v>0.64362575081817364</v>
      </c>
      <c r="Q170">
        <f t="shared" si="57"/>
        <v>12.127681105215652</v>
      </c>
      <c r="R170" s="16">
        <f t="shared" si="58"/>
        <v>6.7150719850685814</v>
      </c>
      <c r="S170" s="19">
        <f t="shared" si="52"/>
        <v>11.040530728054796</v>
      </c>
      <c r="T170" s="20">
        <f t="shared" si="59"/>
        <v>12.589185794809008</v>
      </c>
      <c r="U170" s="25">
        <f>INDEX(Sharing!$T$8:$T$28, MATCH('Relevant Nodes'!D170, Sharing!$R$8:$R$28, 0))</f>
        <v>0.55294675369731494</v>
      </c>
      <c r="V170" s="19">
        <f t="shared" si="60"/>
        <v>10.419039151992717</v>
      </c>
      <c r="W170" s="16">
        <f t="shared" si="61"/>
        <v>8.4237139382915167</v>
      </c>
      <c r="X170" s="19">
        <f t="shared" si="53"/>
        <v>12.139768442241239</v>
      </c>
      <c r="Y170" s="20">
        <f t="shared" si="62"/>
        <v>12.58918579480901</v>
      </c>
    </row>
    <row r="171" spans="1:25" x14ac:dyDescent="0.35">
      <c r="A171" s="8" t="s">
        <v>184</v>
      </c>
      <c r="B171" s="9">
        <v>17.5</v>
      </c>
      <c r="C171" s="9">
        <v>0</v>
      </c>
      <c r="D171" s="8">
        <v>4</v>
      </c>
      <c r="E171" s="8">
        <v>1</v>
      </c>
      <c r="F171" s="8">
        <v>3</v>
      </c>
      <c r="G171" s="8">
        <v>1</v>
      </c>
      <c r="H171" s="10">
        <v>1</v>
      </c>
      <c r="I171" s="9">
        <v>34.494581697007305</v>
      </c>
      <c r="J171" s="9">
        <v>2.9542421962852741</v>
      </c>
      <c r="K171" s="18">
        <f>INDEX(Sharing!$G$8:$G$21, MATCH('Relevant Nodes'!G171, Sharing!$B$8:$B$21, 0))</f>
        <v>0.50114892526192667</v>
      </c>
      <c r="L171" s="19">
        <f t="shared" si="54"/>
        <v>17.286922544814939</v>
      </c>
      <c r="M171" s="21">
        <f t="shared" si="55"/>
        <v>17.207659152192367</v>
      </c>
      <c r="N171" s="19">
        <f t="shared" si="51"/>
        <v>23.373212947026062</v>
      </c>
      <c r="O171" s="20">
        <f t="shared" si="56"/>
        <v>20.528196733459588</v>
      </c>
      <c r="P171" s="14">
        <f>INDEX(Sharing!$O$8:$O$34, MATCH('Relevant Nodes'!F171, Sharing!$J$8:$J$34, 0))</f>
        <v>0.50129966934689707</v>
      </c>
      <c r="Q171">
        <f t="shared" si="57"/>
        <v>17.29212239896929</v>
      </c>
      <c r="R171" s="16">
        <f t="shared" si="58"/>
        <v>17.202459298038015</v>
      </c>
      <c r="S171" s="19">
        <f t="shared" si="52"/>
        <v>23.369867672854401</v>
      </c>
      <c r="T171" s="20">
        <f t="shared" si="59"/>
        <v>20.528196733459588</v>
      </c>
      <c r="U171" s="25">
        <f>INDEX(Sharing!$T$8:$T$28, MATCH('Relevant Nodes'!D171, Sharing!$R$8:$R$28, 0))</f>
        <v>0.50129966934689707</v>
      </c>
      <c r="V171" s="19">
        <f t="shared" si="60"/>
        <v>17.29212239896929</v>
      </c>
      <c r="W171" s="16">
        <f t="shared" si="61"/>
        <v>17.202459298038015</v>
      </c>
      <c r="X171" s="19">
        <f t="shared" si="53"/>
        <v>23.369867672854401</v>
      </c>
      <c r="Y171" s="20">
        <f t="shared" si="62"/>
        <v>20.528196733459588</v>
      </c>
    </row>
    <row r="172" spans="1:25" x14ac:dyDescent="0.35">
      <c r="A172" s="8" t="s">
        <v>185</v>
      </c>
      <c r="B172" s="9">
        <v>66.849999999999994</v>
      </c>
      <c r="C172" s="9">
        <v>0</v>
      </c>
      <c r="D172" s="8">
        <v>3</v>
      </c>
      <c r="E172" s="8">
        <v>1</v>
      </c>
      <c r="F172" s="8">
        <v>1</v>
      </c>
      <c r="G172" s="8">
        <v>1</v>
      </c>
      <c r="H172" s="10">
        <v>1</v>
      </c>
      <c r="I172" s="9">
        <v>29.632603579393969</v>
      </c>
      <c r="J172" s="9">
        <v>3.3661732987145827</v>
      </c>
      <c r="K172" s="18">
        <f>INDEX(Sharing!$G$8:$G$21, MATCH('Relevant Nodes'!G172, Sharing!$B$8:$B$21, 0))</f>
        <v>0.50114892526192667</v>
      </c>
      <c r="L172" s="19">
        <f t="shared" si="54"/>
        <v>14.850347436526009</v>
      </c>
      <c r="M172" s="21">
        <f t="shared" si="55"/>
        <v>14.78225614286796</v>
      </c>
      <c r="N172" s="19">
        <f t="shared" si="51"/>
        <v>20.078781059579327</v>
      </c>
      <c r="O172" s="20">
        <f t="shared" si="56"/>
        <v>18.463095844308427</v>
      </c>
      <c r="P172" s="14">
        <f>INDEX(Sharing!$O$8:$O$34, MATCH('Relevant Nodes'!F172, Sharing!$J$8:$J$34, 0))</f>
        <v>0.51646109579767174</v>
      </c>
      <c r="Q172">
        <f t="shared" si="57"/>
        <v>15.304086915951819</v>
      </c>
      <c r="R172" s="16">
        <f t="shared" si="58"/>
        <v>14.32851666344215</v>
      </c>
      <c r="S172" s="19">
        <f t="shared" si="52"/>
        <v>19.786872302885527</v>
      </c>
      <c r="T172" s="20">
        <f t="shared" si="59"/>
        <v>18.463095844308427</v>
      </c>
      <c r="U172" s="25">
        <f>INDEX(Sharing!$T$8:$T$28, MATCH('Relevant Nodes'!D172, Sharing!$R$8:$R$28, 0))</f>
        <v>0.47288879271661449</v>
      </c>
      <c r="V172" s="19">
        <f t="shared" si="60"/>
        <v>14.012926131709643</v>
      </c>
      <c r="W172" s="16">
        <f t="shared" si="61"/>
        <v>15.619677447684326</v>
      </c>
      <c r="X172" s="19">
        <f t="shared" si="53"/>
        <v>20.617527681819887</v>
      </c>
      <c r="Y172" s="20">
        <f t="shared" si="62"/>
        <v>18.463095844308427</v>
      </c>
    </row>
    <row r="173" spans="1:25" x14ac:dyDescent="0.35">
      <c r="A173" s="8" t="s">
        <v>186</v>
      </c>
      <c r="B173" s="9">
        <v>1020</v>
      </c>
      <c r="C173" s="9">
        <v>0</v>
      </c>
      <c r="D173" s="8">
        <v>21</v>
      </c>
      <c r="E173" s="8">
        <v>15</v>
      </c>
      <c r="F173" s="8">
        <v>24</v>
      </c>
      <c r="G173" s="8">
        <v>11</v>
      </c>
      <c r="H173" s="10">
        <v>11</v>
      </c>
      <c r="I173" s="9">
        <v>4.3615623173769213</v>
      </c>
      <c r="J173" s="9">
        <v>-4.8373225278318106</v>
      </c>
      <c r="K173" s="18">
        <f>INDEX(Sharing!$G$8:$G$21, MATCH('Relevant Nodes'!G173, Sharing!$B$8:$B$21, 0))</f>
        <v>1</v>
      </c>
      <c r="L173" s="19">
        <f t="shared" si="54"/>
        <v>4.3615623173769213</v>
      </c>
      <c r="M173" s="21">
        <f t="shared" si="55"/>
        <v>0</v>
      </c>
      <c r="N173" s="19">
        <f t="shared" si="51"/>
        <v>1.5555948161156528</v>
      </c>
      <c r="O173" s="20">
        <f t="shared" si="56"/>
        <v>-2.6152373739977905</v>
      </c>
      <c r="P173" s="14">
        <f>INDEX(Sharing!$O$8:$O$34, MATCH('Relevant Nodes'!F173, Sharing!$J$8:$J$34, 0))</f>
        <v>1</v>
      </c>
      <c r="Q173">
        <f t="shared" si="57"/>
        <v>4.3615623173769213</v>
      </c>
      <c r="R173" s="16">
        <f t="shared" si="58"/>
        <v>0</v>
      </c>
      <c r="S173" s="19">
        <f t="shared" si="52"/>
        <v>1.5555948161156528</v>
      </c>
      <c r="T173" s="20">
        <f t="shared" si="59"/>
        <v>-2.6152373739977905</v>
      </c>
      <c r="U173" s="25">
        <f>INDEX(Sharing!$T$8:$T$28, MATCH('Relevant Nodes'!D173, Sharing!$R$8:$R$28, 0))</f>
        <v>0.56272841873694912</v>
      </c>
      <c r="V173" s="19">
        <f t="shared" si="60"/>
        <v>2.4543750660801784</v>
      </c>
      <c r="W173" s="16">
        <f t="shared" si="61"/>
        <v>1.9071872512967429</v>
      </c>
      <c r="X173" s="19">
        <f t="shared" si="53"/>
        <v>2.7825646623648992</v>
      </c>
      <c r="Y173" s="20">
        <f t="shared" si="62"/>
        <v>-2.615237373997791</v>
      </c>
    </row>
    <row r="174" spans="1:25" x14ac:dyDescent="0.35">
      <c r="A174" s="8" t="s">
        <v>187</v>
      </c>
      <c r="B174" s="9">
        <v>1100</v>
      </c>
      <c r="C174" s="9">
        <v>0</v>
      </c>
      <c r="D174" s="8">
        <v>20</v>
      </c>
      <c r="E174" s="8">
        <v>16</v>
      </c>
      <c r="F174" s="8">
        <v>26</v>
      </c>
      <c r="G174" s="8">
        <v>13</v>
      </c>
      <c r="H174" s="10">
        <v>13</v>
      </c>
      <c r="I174" s="9">
        <v>-2.5345214209189701</v>
      </c>
      <c r="J174" s="9">
        <v>-4.2368633196595713</v>
      </c>
      <c r="K174" s="18">
        <f>INDEX(Sharing!$G$8:$G$21, MATCH('Relevant Nodes'!G174, Sharing!$B$8:$B$21, 0))</f>
        <v>1</v>
      </c>
      <c r="L174" s="19">
        <f t="shared" si="54"/>
        <v>-2.5345214209189701</v>
      </c>
      <c r="M174" s="21">
        <f t="shared" si="55"/>
        <v>0</v>
      </c>
      <c r="N174" s="19">
        <f t="shared" si="51"/>
        <v>-0.9039624099849598</v>
      </c>
      <c r="O174" s="20">
        <f t="shared" si="56"/>
        <v>-5.528125947975159</v>
      </c>
      <c r="P174" s="14">
        <f>INDEX(Sharing!$O$8:$O$34, MATCH('Relevant Nodes'!F174, Sharing!$J$8:$J$34, 0))</f>
        <v>1</v>
      </c>
      <c r="Q174">
        <f t="shared" si="57"/>
        <v>-2.5345214209189701</v>
      </c>
      <c r="R174" s="16">
        <f t="shared" si="58"/>
        <v>0</v>
      </c>
      <c r="S174" s="19">
        <f t="shared" si="52"/>
        <v>-0.9039624099849598</v>
      </c>
      <c r="T174" s="20">
        <f t="shared" si="59"/>
        <v>-5.528125947975159</v>
      </c>
      <c r="U174" s="25">
        <f>INDEX(Sharing!$T$8:$T$28, MATCH('Relevant Nodes'!D174, Sharing!$R$8:$R$28, 0))</f>
        <v>0.51604366901891952</v>
      </c>
      <c r="V174" s="19">
        <f t="shared" si="60"/>
        <v>-1.3079237332580707</v>
      </c>
      <c r="W174" s="16">
        <f t="shared" si="61"/>
        <v>-1.2265976876608995</v>
      </c>
      <c r="X174" s="19">
        <f t="shared" si="53"/>
        <v>-1.6930817663647231</v>
      </c>
      <c r="Y174" s="20">
        <f t="shared" si="62"/>
        <v>-5.528125947975159</v>
      </c>
    </row>
    <row r="175" spans="1:25" x14ac:dyDescent="0.35">
      <c r="A175" s="8" t="s">
        <v>188</v>
      </c>
      <c r="B175" s="9">
        <v>34.993000000000002</v>
      </c>
      <c r="C175" s="9">
        <v>0</v>
      </c>
      <c r="D175" s="8">
        <v>6</v>
      </c>
      <c r="E175" s="8">
        <v>1</v>
      </c>
      <c r="F175" s="8">
        <v>1</v>
      </c>
      <c r="G175" s="8">
        <v>1</v>
      </c>
      <c r="H175" s="10">
        <v>1</v>
      </c>
      <c r="I175" s="9">
        <v>37.43538734277206</v>
      </c>
      <c r="J175" s="9">
        <v>2.8700693541318509</v>
      </c>
      <c r="K175" s="18">
        <f>INDEX(Sharing!$G$8:$G$21, MATCH('Relevant Nodes'!G175, Sharing!$B$8:$B$21, 0))</f>
        <v>0.50114892526192667</v>
      </c>
      <c r="L175" s="19">
        <f t="shared" si="54"/>
        <v>18.76070413359415</v>
      </c>
      <c r="M175" s="21">
        <f t="shared" si="55"/>
        <v>18.67468320917791</v>
      </c>
      <c r="N175" s="19">
        <f t="shared" si="51"/>
        <v>25.3658759454656</v>
      </c>
      <c r="O175" s="20">
        <f t="shared" si="56"/>
        <v>21.942276143653931</v>
      </c>
      <c r="P175" s="14">
        <f>INDEX(Sharing!$O$8:$O$34, MATCH('Relevant Nodes'!F175, Sharing!$J$8:$J$34, 0))</f>
        <v>0.51646109579767174</v>
      </c>
      <c r="Q175">
        <f t="shared" si="57"/>
        <v>19.33392116865835</v>
      </c>
      <c r="R175" s="16">
        <f t="shared" si="58"/>
        <v>18.10146617411371</v>
      </c>
      <c r="S175" s="19">
        <f t="shared" si="52"/>
        <v>24.997102498127397</v>
      </c>
      <c r="T175" s="20">
        <f t="shared" si="59"/>
        <v>21.942276143653935</v>
      </c>
      <c r="U175" s="25">
        <f>INDEX(Sharing!$T$8:$T$28, MATCH('Relevant Nodes'!D175, Sharing!$R$8:$R$28, 0))</f>
        <v>0.51646109579767174</v>
      </c>
      <c r="V175" s="19">
        <f t="shared" si="60"/>
        <v>19.33392116865835</v>
      </c>
      <c r="W175" s="16">
        <f t="shared" si="61"/>
        <v>18.10146617411371</v>
      </c>
      <c r="X175" s="19">
        <f t="shared" si="53"/>
        <v>24.997102498127397</v>
      </c>
      <c r="Y175" s="20">
        <f t="shared" si="62"/>
        <v>21.942276143653935</v>
      </c>
    </row>
    <row r="176" spans="1:25" x14ac:dyDescent="0.35">
      <c r="A176" s="8" t="s">
        <v>189</v>
      </c>
      <c r="B176" s="9">
        <v>630</v>
      </c>
      <c r="C176" s="9">
        <v>0</v>
      </c>
      <c r="D176" s="8">
        <v>3</v>
      </c>
      <c r="E176" s="8">
        <v>1</v>
      </c>
      <c r="F176" s="8">
        <v>2</v>
      </c>
      <c r="G176" s="8">
        <v>1</v>
      </c>
      <c r="H176" s="10">
        <v>1</v>
      </c>
      <c r="I176" s="9">
        <v>30.600051515481876</v>
      </c>
      <c r="J176" s="9">
        <v>3.3646841921636015</v>
      </c>
      <c r="K176" s="18">
        <f>INDEX(Sharing!$G$8:$G$21, MATCH('Relevant Nodes'!G176, Sharing!$B$8:$B$21, 0))</f>
        <v>0.50114892526192667</v>
      </c>
      <c r="L176" s="19">
        <f t="shared" si="54"/>
        <v>15.335182929943333</v>
      </c>
      <c r="M176" s="21">
        <f t="shared" si="55"/>
        <v>15.264868585538544</v>
      </c>
      <c r="N176" s="19">
        <f t="shared" si="51"/>
        <v>20.734314929332132</v>
      </c>
      <c r="O176" s="20">
        <f t="shared" si="56"/>
        <v>18.954492437756151</v>
      </c>
      <c r="P176" s="14">
        <f>INDEX(Sharing!$O$8:$O$34, MATCH('Relevant Nodes'!F176, Sharing!$J$8:$J$34, 0))</f>
        <v>0.43119743898267082</v>
      </c>
      <c r="Q176">
        <f t="shared" si="57"/>
        <v>13.194663846213579</v>
      </c>
      <c r="R176" s="16">
        <f t="shared" si="58"/>
        <v>17.405387669268297</v>
      </c>
      <c r="S176" s="19">
        <f t="shared" si="52"/>
        <v>22.111396476658832</v>
      </c>
      <c r="T176" s="20">
        <f t="shared" si="59"/>
        <v>18.954492437756151</v>
      </c>
      <c r="U176" s="25">
        <f>INDEX(Sharing!$T$8:$T$28, MATCH('Relevant Nodes'!D176, Sharing!$R$8:$R$28, 0))</f>
        <v>0.47288879271661449</v>
      </c>
      <c r="V176" s="19">
        <f t="shared" si="60"/>
        <v>14.470421418222434</v>
      </c>
      <c r="W176" s="16">
        <f t="shared" si="61"/>
        <v>16.129630097259444</v>
      </c>
      <c r="X176" s="19">
        <f t="shared" si="53"/>
        <v>21.290650600282657</v>
      </c>
      <c r="Y176" s="20">
        <f t="shared" si="62"/>
        <v>18.954492437756155</v>
      </c>
    </row>
    <row r="177" spans="1:25" ht="15" thickBot="1" x14ac:dyDescent="0.4">
      <c r="A177" s="8" t="s">
        <v>190</v>
      </c>
      <c r="B177" s="9">
        <v>33.949999999999996</v>
      </c>
      <c r="C177" s="9">
        <v>0</v>
      </c>
      <c r="D177" s="8">
        <v>6</v>
      </c>
      <c r="E177" s="8">
        <v>1</v>
      </c>
      <c r="F177" s="8">
        <v>1</v>
      </c>
      <c r="G177" s="8">
        <v>1</v>
      </c>
      <c r="H177" s="10">
        <v>1</v>
      </c>
      <c r="I177" s="9">
        <v>37.211616654277414</v>
      </c>
      <c r="J177" s="9">
        <v>2.5884609053530783</v>
      </c>
      <c r="K177" s="22">
        <f>INDEX(Sharing!$G$8:$G$21, MATCH('Relevant Nodes'!G177, Sharing!$B$8:$B$21, 0))</f>
        <v>0.50114892526192667</v>
      </c>
      <c r="L177" s="23">
        <f t="shared" si="54"/>
        <v>18.648561693549937</v>
      </c>
      <c r="M177" s="24">
        <f t="shared" si="55"/>
        <v>18.563054960727477</v>
      </c>
      <c r="N177" s="19">
        <f t="shared" si="51"/>
        <v>25.214250974348996</v>
      </c>
      <c r="O177" s="20">
        <f t="shared" si="56"/>
        <v>21.546663242207792</v>
      </c>
      <c r="P177" s="14">
        <f>INDEX(Sharing!$O$8:$O$34, MATCH('Relevant Nodes'!F177, Sharing!$J$8:$J$34, 0))</f>
        <v>0.51646109579767174</v>
      </c>
      <c r="Q177">
        <f t="shared" si="57"/>
        <v>19.218352313671005</v>
      </c>
      <c r="R177" s="16">
        <f t="shared" si="58"/>
        <v>17.993264340606409</v>
      </c>
      <c r="S177" s="19">
        <f t="shared" si="52"/>
        <v>24.847681876800308</v>
      </c>
      <c r="T177" s="20">
        <f t="shared" si="59"/>
        <v>21.546663242207792</v>
      </c>
      <c r="U177" s="25">
        <f>INDEX(Sharing!$T$8:$T$28, MATCH('Relevant Nodes'!D177, Sharing!$R$8:$R$28, 0))</f>
        <v>0.51646109579767174</v>
      </c>
      <c r="V177" s="19">
        <f t="shared" si="60"/>
        <v>19.218352313671005</v>
      </c>
      <c r="W177" s="16">
        <f t="shared" si="61"/>
        <v>17.993264340606409</v>
      </c>
      <c r="X177" s="19">
        <f t="shared" si="53"/>
        <v>24.847681876800308</v>
      </c>
      <c r="Y177" s="20">
        <f t="shared" si="62"/>
        <v>21.546663242207792</v>
      </c>
    </row>
    <row r="178" spans="1:25" ht="15" thickBot="1" x14ac:dyDescent="0.4">
      <c r="A178" s="27" t="s">
        <v>262</v>
      </c>
      <c r="B178" s="27">
        <v>420</v>
      </c>
      <c r="C178" s="27">
        <v>0</v>
      </c>
      <c r="D178" s="11">
        <v>0</v>
      </c>
      <c r="E178" s="27"/>
      <c r="F178" s="11">
        <v>1</v>
      </c>
      <c r="G178" s="27">
        <v>1</v>
      </c>
      <c r="H178" s="27">
        <v>1</v>
      </c>
      <c r="I178" s="27">
        <v>118.6414228440394</v>
      </c>
      <c r="J178" s="27">
        <v>3.1068786477501535</v>
      </c>
      <c r="K178" s="29">
        <f>INDEX(Sharing!$G$8:$G$21, MATCH('Relevant Nodes'!G178, Sharing!$B$8:$B$21, 0))</f>
        <v>0.50114892526192667</v>
      </c>
      <c r="L178" s="30">
        <f t="shared" si="54"/>
        <v>59.457021549836142</v>
      </c>
      <c r="M178" s="31">
        <f t="shared" si="55"/>
        <v>59.184401294203255</v>
      </c>
      <c r="N178" s="32">
        <f t="shared" ref="N178" si="63">($L178*$AC$3)+M178</f>
        <v>80.390342600167813</v>
      </c>
      <c r="O178" s="33">
        <f t="shared" si="56"/>
        <v>63.551124344102902</v>
      </c>
      <c r="P178" s="34">
        <f>INDEX(Sharing!$O$8:$O$34, MATCH('Relevant Nodes'!F178, Sharing!$J$8:$J$34, 0))</f>
        <v>0.51646109579767174</v>
      </c>
      <c r="Q178" s="27">
        <f t="shared" si="57"/>
        <v>61.273679249027509</v>
      </c>
      <c r="R178" s="35">
        <f t="shared" si="58"/>
        <v>57.367743595011888</v>
      </c>
      <c r="S178" s="32">
        <f t="shared" ref="S178" si="64">($Q178*$AC$3)+R178</f>
        <v>79.221614035970035</v>
      </c>
      <c r="T178" s="33">
        <f t="shared" si="59"/>
        <v>63.551124344102902</v>
      </c>
      <c r="U178" s="36">
        <f>INDEX(Sharing!$T$8:$T$29, MATCH('Relevant Nodes'!D178, Sharing!$R$8:$R$29, 0))</f>
        <v>0.51600000000000001</v>
      </c>
      <c r="V178" s="32">
        <f t="shared" si="60"/>
        <v>61.218974187524331</v>
      </c>
      <c r="W178" s="35">
        <f t="shared" si="61"/>
        <v>57.422448656515066</v>
      </c>
      <c r="X178" s="32">
        <f t="shared" ref="X178" si="65">($V178*$AC$3)+W178</f>
        <v>79.25680799023749</v>
      </c>
      <c r="Y178" s="33">
        <f t="shared" si="62"/>
        <v>63.551124344102902</v>
      </c>
    </row>
  </sheetData>
  <autoFilter ref="A2:AC178" xr:uid="{2C078226-34E4-4CB3-B451-06C1F267B08A}"/>
  <mergeCells count="3">
    <mergeCell ref="K1:O1"/>
    <mergeCell ref="P1:T1"/>
    <mergeCell ref="U1:Y1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36CE6-5AA2-48BC-8E08-90BBA730A257}">
  <dimension ref="B4:T34"/>
  <sheetViews>
    <sheetView workbookViewId="0">
      <selection activeCell="O8" sqref="O8"/>
    </sheetView>
  </sheetViews>
  <sheetFormatPr defaultRowHeight="14.5" x14ac:dyDescent="0.35"/>
  <cols>
    <col min="3" max="3" width="17.453125" bestFit="1" customWidth="1"/>
    <col min="4" max="4" width="13.26953125" bestFit="1" customWidth="1"/>
    <col min="5" max="5" width="12.7265625" bestFit="1" customWidth="1"/>
    <col min="6" max="6" width="21.7265625" bestFit="1" customWidth="1"/>
    <col min="7" max="7" width="23.81640625" style="14" bestFit="1" customWidth="1"/>
    <col min="11" max="11" width="37.26953125" bestFit="1" customWidth="1"/>
    <col min="12" max="12" width="13.26953125" bestFit="1" customWidth="1"/>
    <col min="13" max="13" width="13" customWidth="1"/>
    <col min="14" max="14" width="21.7265625" bestFit="1" customWidth="1"/>
    <col min="15" max="15" width="23.81640625" style="14" bestFit="1" customWidth="1"/>
    <col min="19" max="19" width="21.453125" bestFit="1" customWidth="1"/>
    <col min="20" max="20" width="23.81640625" bestFit="1" customWidth="1"/>
  </cols>
  <sheetData>
    <row r="4" spans="2:20" x14ac:dyDescent="0.35">
      <c r="B4" s="12" t="s">
        <v>191</v>
      </c>
      <c r="J4" s="12" t="s">
        <v>208</v>
      </c>
      <c r="R4" s="12" t="s">
        <v>236</v>
      </c>
    </row>
    <row r="5" spans="2:20" x14ac:dyDescent="0.35">
      <c r="D5" s="77"/>
      <c r="E5" s="77"/>
      <c r="F5" s="77"/>
    </row>
    <row r="6" spans="2:20" x14ac:dyDescent="0.35">
      <c r="D6" s="77" t="s">
        <v>192</v>
      </c>
      <c r="E6" s="77"/>
      <c r="F6" s="77"/>
      <c r="L6" t="s">
        <v>192</v>
      </c>
      <c r="T6" t="s">
        <v>251</v>
      </c>
    </row>
    <row r="7" spans="2:20" ht="29" x14ac:dyDescent="0.35">
      <c r="B7" t="s">
        <v>0</v>
      </c>
      <c r="C7" t="s">
        <v>196</v>
      </c>
      <c r="D7" t="s">
        <v>193</v>
      </c>
      <c r="E7" s="13" t="s">
        <v>194</v>
      </c>
      <c r="F7" t="s">
        <v>195</v>
      </c>
      <c r="G7" s="14" t="s">
        <v>197</v>
      </c>
      <c r="J7" t="s">
        <v>0</v>
      </c>
      <c r="K7" t="s">
        <v>196</v>
      </c>
      <c r="L7" t="s">
        <v>193</v>
      </c>
      <c r="M7" s="13" t="s">
        <v>194</v>
      </c>
      <c r="N7" t="s">
        <v>195</v>
      </c>
      <c r="O7" s="14" t="s">
        <v>197</v>
      </c>
      <c r="R7" t="s">
        <v>237</v>
      </c>
      <c r="S7" t="s">
        <v>238</v>
      </c>
      <c r="T7" s="14" t="s">
        <v>197</v>
      </c>
    </row>
    <row r="8" spans="2:20" x14ac:dyDescent="0.35">
      <c r="B8">
        <v>1</v>
      </c>
      <c r="C8" t="s">
        <v>198</v>
      </c>
      <c r="D8">
        <v>3.338885807</v>
      </c>
      <c r="E8">
        <v>16.579329120000001</v>
      </c>
      <c r="F8">
        <v>16.503310160000002</v>
      </c>
      <c r="G8" s="14">
        <f>E8/(E8+F8)</f>
        <v>0.50114892526192667</v>
      </c>
      <c r="J8">
        <v>1</v>
      </c>
      <c r="K8" t="s">
        <v>209</v>
      </c>
      <c r="L8">
        <v>4.1971369999999997</v>
      </c>
      <c r="M8">
        <v>19.172483</v>
      </c>
      <c r="N8">
        <v>17.950319</v>
      </c>
      <c r="O8" s="14">
        <f>M8/(M8+N8)</f>
        <v>0.51646109579767174</v>
      </c>
      <c r="R8">
        <v>1</v>
      </c>
      <c r="S8">
        <v>1</v>
      </c>
      <c r="T8" s="15">
        <f>O8</f>
        <v>0.51646109579767174</v>
      </c>
    </row>
    <row r="9" spans="2:20" x14ac:dyDescent="0.35">
      <c r="B9">
        <v>2</v>
      </c>
      <c r="C9" t="s">
        <v>199</v>
      </c>
      <c r="D9">
        <v>3.3908894709999999</v>
      </c>
      <c r="E9">
        <v>11.266904780000001</v>
      </c>
      <c r="F9">
        <v>10.10593083</v>
      </c>
      <c r="G9" s="14">
        <f t="shared" ref="G9:G21" si="0">E9/(E9+F9)</f>
        <v>0.52716003555131441</v>
      </c>
      <c r="J9">
        <v>2</v>
      </c>
      <c r="K9" t="s">
        <v>210</v>
      </c>
      <c r="L9">
        <v>2.5111810000000001</v>
      </c>
      <c r="M9">
        <v>13.607765000000001</v>
      </c>
      <c r="N9">
        <v>17.950319</v>
      </c>
      <c r="O9" s="14">
        <f t="shared" ref="O9:O34" si="1">M9/(M9+N9)</f>
        <v>0.43119743898267082</v>
      </c>
      <c r="R9">
        <v>2</v>
      </c>
      <c r="S9">
        <v>1</v>
      </c>
      <c r="T9" s="15">
        <f>O8</f>
        <v>0.51646109579767174</v>
      </c>
    </row>
    <row r="10" spans="2:20" x14ac:dyDescent="0.35">
      <c r="B10">
        <v>3</v>
      </c>
      <c r="C10" t="s">
        <v>200</v>
      </c>
      <c r="D10">
        <v>3.8130181919999999</v>
      </c>
      <c r="E10">
        <v>6.5289883340000001</v>
      </c>
      <c r="F10">
        <v>3.474333814</v>
      </c>
      <c r="G10" s="14">
        <f t="shared" si="0"/>
        <v>0.65268200277898314</v>
      </c>
      <c r="J10">
        <v>3</v>
      </c>
      <c r="K10" t="s">
        <v>211</v>
      </c>
      <c r="L10">
        <v>3.9501439999999999</v>
      </c>
      <c r="M10">
        <v>17.372717000000002</v>
      </c>
      <c r="N10">
        <v>17.282636</v>
      </c>
      <c r="O10" s="14">
        <f t="shared" si="1"/>
        <v>0.50129966934689707</v>
      </c>
      <c r="R10">
        <v>3</v>
      </c>
      <c r="S10" t="s">
        <v>239</v>
      </c>
      <c r="T10" s="15">
        <f>AVERAGE(O8,O9,O12,O13)</f>
        <v>0.47288879271661449</v>
      </c>
    </row>
    <row r="11" spans="2:20" x14ac:dyDescent="0.35">
      <c r="B11">
        <v>4</v>
      </c>
      <c r="C11" t="s">
        <v>201</v>
      </c>
      <c r="D11">
        <v>1.575110416</v>
      </c>
      <c r="E11">
        <v>4.9748457049999999</v>
      </c>
      <c r="F11">
        <v>1.6001071309999999</v>
      </c>
      <c r="G11" s="14">
        <f t="shared" si="0"/>
        <v>0.7566359530004696</v>
      </c>
      <c r="J11">
        <v>4</v>
      </c>
      <c r="K11" t="s">
        <v>212</v>
      </c>
      <c r="L11">
        <v>-0.68131699999999995</v>
      </c>
      <c r="M11">
        <v>17.372717000000002</v>
      </c>
      <c r="N11">
        <v>19.124253</v>
      </c>
      <c r="O11" s="14">
        <f t="shared" si="1"/>
        <v>0.47600436419790465</v>
      </c>
      <c r="R11">
        <v>4</v>
      </c>
      <c r="S11">
        <v>3</v>
      </c>
      <c r="T11" s="15">
        <f>O10</f>
        <v>0.50129966934689707</v>
      </c>
    </row>
    <row r="12" spans="2:20" x14ac:dyDescent="0.35">
      <c r="B12">
        <v>5</v>
      </c>
      <c r="C12" t="s">
        <v>2</v>
      </c>
      <c r="D12">
        <v>4.5881612870000001</v>
      </c>
      <c r="E12">
        <v>1.7781215020000001</v>
      </c>
      <c r="F12">
        <v>0.13245509</v>
      </c>
      <c r="G12" s="14">
        <f t="shared" si="0"/>
        <v>0.93067271390499695</v>
      </c>
      <c r="J12">
        <v>5</v>
      </c>
      <c r="K12" t="s">
        <v>213</v>
      </c>
      <c r="L12">
        <v>4.8464299999999998</v>
      </c>
      <c r="M12">
        <v>13.568642000000001</v>
      </c>
      <c r="N12">
        <v>15.191140000000001</v>
      </c>
      <c r="O12" s="14">
        <f t="shared" si="1"/>
        <v>0.47179224098430234</v>
      </c>
      <c r="R12">
        <v>5</v>
      </c>
      <c r="S12">
        <v>4</v>
      </c>
      <c r="T12" s="15">
        <f>O11</f>
        <v>0.47600436419790465</v>
      </c>
    </row>
    <row r="13" spans="2:20" x14ac:dyDescent="0.35">
      <c r="B13">
        <v>6</v>
      </c>
      <c r="C13" t="s">
        <v>202</v>
      </c>
      <c r="D13">
        <v>3.8630461220000001</v>
      </c>
      <c r="E13">
        <v>-0.37978212500000003</v>
      </c>
      <c r="F13">
        <v>0</v>
      </c>
      <c r="G13" s="14">
        <f t="shared" si="0"/>
        <v>1</v>
      </c>
      <c r="J13">
        <v>6</v>
      </c>
      <c r="K13" t="s">
        <v>214</v>
      </c>
      <c r="L13">
        <v>5.0976660000000003</v>
      </c>
      <c r="M13">
        <v>14.596163000000001</v>
      </c>
      <c r="N13">
        <v>16.321072999999998</v>
      </c>
      <c r="O13" s="14">
        <f t="shared" si="1"/>
        <v>0.47210439510181312</v>
      </c>
      <c r="R13">
        <v>6</v>
      </c>
      <c r="S13">
        <v>1</v>
      </c>
      <c r="T13" s="15">
        <f>O8</f>
        <v>0.51646109579767174</v>
      </c>
    </row>
    <row r="14" spans="2:20" x14ac:dyDescent="0.35">
      <c r="B14">
        <v>7</v>
      </c>
      <c r="C14" t="s">
        <v>203</v>
      </c>
      <c r="D14">
        <v>3.381295502</v>
      </c>
      <c r="E14">
        <v>-0.44159176900000002</v>
      </c>
      <c r="F14">
        <v>0</v>
      </c>
      <c r="G14" s="14">
        <f t="shared" si="0"/>
        <v>1</v>
      </c>
      <c r="J14">
        <v>7</v>
      </c>
      <c r="K14" t="s">
        <v>215</v>
      </c>
      <c r="L14">
        <v>4.4246990000000004</v>
      </c>
      <c r="M14">
        <v>12.589821000000001</v>
      </c>
      <c r="N14">
        <v>25.685573000000002</v>
      </c>
      <c r="O14" s="14">
        <f t="shared" si="1"/>
        <v>0.32892727374667907</v>
      </c>
      <c r="R14">
        <v>7</v>
      </c>
      <c r="S14">
        <v>7</v>
      </c>
      <c r="T14" s="15">
        <f>O14</f>
        <v>0.32892727374667907</v>
      </c>
    </row>
    <row r="15" spans="2:20" x14ac:dyDescent="0.35">
      <c r="B15">
        <v>8</v>
      </c>
      <c r="C15" t="s">
        <v>204</v>
      </c>
      <c r="D15">
        <v>1.8792930839999999</v>
      </c>
      <c r="E15">
        <v>-2.4182013580000001</v>
      </c>
      <c r="F15">
        <v>0</v>
      </c>
      <c r="G15" s="14">
        <f t="shared" si="0"/>
        <v>1</v>
      </c>
      <c r="J15">
        <v>8</v>
      </c>
      <c r="K15" t="s">
        <v>216</v>
      </c>
      <c r="L15">
        <v>4.5925969999999996</v>
      </c>
      <c r="M15">
        <v>12.589821000000001</v>
      </c>
      <c r="N15">
        <v>14.071719999999999</v>
      </c>
      <c r="O15" s="14">
        <f t="shared" si="1"/>
        <v>0.4722090519824042</v>
      </c>
      <c r="R15">
        <v>8</v>
      </c>
      <c r="S15" t="s">
        <v>240</v>
      </c>
      <c r="T15" s="15">
        <f>AVERAGE(O14,O15)</f>
        <v>0.40056816286454167</v>
      </c>
    </row>
    <row r="16" spans="2:20" x14ac:dyDescent="0.35">
      <c r="B16">
        <v>9</v>
      </c>
      <c r="C16" t="s">
        <v>205</v>
      </c>
      <c r="D16">
        <v>-1.318946567</v>
      </c>
      <c r="E16">
        <v>1.8274789499999999</v>
      </c>
      <c r="F16">
        <v>0</v>
      </c>
      <c r="G16" s="14">
        <f t="shared" si="0"/>
        <v>1</v>
      </c>
      <c r="J16">
        <v>9</v>
      </c>
      <c r="K16" t="s">
        <v>217</v>
      </c>
      <c r="L16">
        <v>2.5351330000000001</v>
      </c>
      <c r="M16">
        <v>10.949612</v>
      </c>
      <c r="N16">
        <v>12.737119</v>
      </c>
      <c r="O16" s="14">
        <f t="shared" si="1"/>
        <v>0.46226775657645619</v>
      </c>
      <c r="R16">
        <v>9</v>
      </c>
      <c r="S16" t="s">
        <v>240</v>
      </c>
      <c r="T16" s="15">
        <f>AVERAGE(O14,O15)</f>
        <v>0.40056816286454167</v>
      </c>
    </row>
    <row r="17" spans="2:20" x14ac:dyDescent="0.35">
      <c r="B17">
        <v>10</v>
      </c>
      <c r="C17" t="s">
        <v>3</v>
      </c>
      <c r="D17">
        <v>7.6584275999999996</v>
      </c>
      <c r="E17">
        <v>-0.44159176900000002</v>
      </c>
      <c r="F17">
        <v>-4.4936314770000001</v>
      </c>
      <c r="G17" s="14">
        <f t="shared" si="0"/>
        <v>8.9477567070123984E-2</v>
      </c>
      <c r="J17">
        <v>10</v>
      </c>
      <c r="K17" t="s">
        <v>218</v>
      </c>
      <c r="L17">
        <v>3.770178</v>
      </c>
      <c r="M17">
        <v>11.448876</v>
      </c>
      <c r="N17">
        <v>13.104778</v>
      </c>
      <c r="O17" s="14">
        <f t="shared" si="1"/>
        <v>0.46627992721572109</v>
      </c>
      <c r="R17">
        <v>10</v>
      </c>
      <c r="S17" t="s">
        <v>241</v>
      </c>
      <c r="T17" s="15">
        <f>AVERAGE(O15:O18)</f>
        <v>0.51109562164818878</v>
      </c>
    </row>
    <row r="18" spans="2:20" x14ac:dyDescent="0.35">
      <c r="B18">
        <v>11</v>
      </c>
      <c r="C18" t="s">
        <v>4</v>
      </c>
      <c r="D18">
        <v>-4.4992614069999997</v>
      </c>
      <c r="E18">
        <v>3.2864794509999999</v>
      </c>
      <c r="F18">
        <v>0</v>
      </c>
      <c r="G18" s="14">
        <f t="shared" si="0"/>
        <v>1</v>
      </c>
      <c r="J18">
        <v>11</v>
      </c>
      <c r="K18" t="s">
        <v>219</v>
      </c>
      <c r="L18">
        <v>2.7592089999999998</v>
      </c>
      <c r="M18">
        <v>11.448876</v>
      </c>
      <c r="N18">
        <v>6.3392189999999999</v>
      </c>
      <c r="O18" s="14">
        <f t="shared" si="1"/>
        <v>0.64362575081817364</v>
      </c>
      <c r="R18">
        <v>11</v>
      </c>
      <c r="S18">
        <v>7</v>
      </c>
      <c r="T18" s="15">
        <f>O14</f>
        <v>0.32892727374667907</v>
      </c>
    </row>
    <row r="19" spans="2:20" x14ac:dyDescent="0.35">
      <c r="B19">
        <v>12</v>
      </c>
      <c r="C19" t="s">
        <v>5</v>
      </c>
      <c r="D19">
        <v>-3.6858400950000001</v>
      </c>
      <c r="E19">
        <v>-0.44159176900000002</v>
      </c>
      <c r="F19">
        <v>-1.423907064</v>
      </c>
      <c r="G19" s="14">
        <f t="shared" si="0"/>
        <v>0.23671511404263634</v>
      </c>
      <c r="J19">
        <v>12</v>
      </c>
      <c r="K19" t="s">
        <v>220</v>
      </c>
      <c r="L19">
        <v>2.0306700000000002</v>
      </c>
      <c r="M19">
        <v>7.3681739999999998</v>
      </c>
      <c r="N19">
        <v>7.3261900000000004</v>
      </c>
      <c r="O19" s="14">
        <f t="shared" si="1"/>
        <v>0.50142857492845549</v>
      </c>
      <c r="R19">
        <v>12</v>
      </c>
      <c r="S19" t="s">
        <v>242</v>
      </c>
      <c r="T19" s="15">
        <f>AVERAGE(O17:O18)</f>
        <v>0.55495283901694736</v>
      </c>
    </row>
    <row r="20" spans="2:20" x14ac:dyDescent="0.35">
      <c r="B20">
        <v>13</v>
      </c>
      <c r="C20" t="s">
        <v>206</v>
      </c>
      <c r="D20">
        <v>-1.2786890980000001</v>
      </c>
      <c r="E20">
        <v>-2.6892416840000002</v>
      </c>
      <c r="F20">
        <v>0</v>
      </c>
      <c r="G20" s="14">
        <f t="shared" si="0"/>
        <v>1</v>
      </c>
      <c r="J20">
        <v>13</v>
      </c>
      <c r="K20" t="s">
        <v>221</v>
      </c>
      <c r="L20">
        <v>3.8094890000000001</v>
      </c>
      <c r="M20">
        <v>5.5051490000000003</v>
      </c>
      <c r="N20">
        <v>4.5523980000000002</v>
      </c>
      <c r="O20" s="14">
        <f t="shared" si="1"/>
        <v>0.54736497875674861</v>
      </c>
      <c r="R20">
        <v>13</v>
      </c>
      <c r="S20" t="s">
        <v>243</v>
      </c>
      <c r="T20" s="15">
        <f>AVERAGE(O16,O18)</f>
        <v>0.55294675369731494</v>
      </c>
    </row>
    <row r="21" spans="2:20" x14ac:dyDescent="0.35">
      <c r="B21">
        <v>14</v>
      </c>
      <c r="C21" t="s">
        <v>207</v>
      </c>
      <c r="D21">
        <v>0.97409529800000005</v>
      </c>
      <c r="E21">
        <v>-5.1432171259999997</v>
      </c>
      <c r="F21">
        <v>0</v>
      </c>
      <c r="G21" s="14">
        <f t="shared" si="0"/>
        <v>1</v>
      </c>
      <c r="J21">
        <v>14</v>
      </c>
      <c r="K21" t="s">
        <v>222</v>
      </c>
      <c r="L21">
        <v>1.728953</v>
      </c>
      <c r="M21">
        <v>5.5051490000000003</v>
      </c>
      <c r="N21">
        <v>1.362447</v>
      </c>
      <c r="O21" s="14">
        <f t="shared" si="1"/>
        <v>0.80161223811068671</v>
      </c>
      <c r="R21">
        <v>14</v>
      </c>
      <c r="S21">
        <v>12</v>
      </c>
      <c r="T21" s="15">
        <f>O19</f>
        <v>0.50142857492845549</v>
      </c>
    </row>
    <row r="22" spans="2:20" x14ac:dyDescent="0.35">
      <c r="J22">
        <v>15</v>
      </c>
      <c r="K22" t="s">
        <v>223</v>
      </c>
      <c r="L22">
        <v>4.5644280000000004</v>
      </c>
      <c r="M22">
        <v>1.6290720000000001</v>
      </c>
      <c r="N22">
        <v>0.33368199999999998</v>
      </c>
      <c r="O22" s="14">
        <f t="shared" si="1"/>
        <v>0.82999295887309366</v>
      </c>
      <c r="R22">
        <v>15</v>
      </c>
      <c r="S22" t="s">
        <v>244</v>
      </c>
      <c r="T22" s="15">
        <f>AVERAGE(O19:O20)</f>
        <v>0.52439677684260211</v>
      </c>
    </row>
    <row r="23" spans="2:20" x14ac:dyDescent="0.35">
      <c r="J23">
        <v>16</v>
      </c>
      <c r="K23" t="s">
        <v>224</v>
      </c>
      <c r="L23">
        <v>3.5776509999999999</v>
      </c>
      <c r="M23">
        <v>-3.1238999999999999E-2</v>
      </c>
      <c r="N23">
        <v>0</v>
      </c>
      <c r="O23" s="14">
        <f>M23/(M23+N23)</f>
        <v>1</v>
      </c>
      <c r="R23">
        <v>16</v>
      </c>
      <c r="S23" t="s">
        <v>245</v>
      </c>
      <c r="T23" s="15">
        <f>AVERAGE(O20:O22)</f>
        <v>0.72632339191350959</v>
      </c>
    </row>
    <row r="24" spans="2:20" x14ac:dyDescent="0.35">
      <c r="J24">
        <v>17</v>
      </c>
      <c r="K24" t="s">
        <v>225</v>
      </c>
      <c r="L24">
        <v>1.8355049999999999</v>
      </c>
      <c r="M24">
        <v>0.48452800000000001</v>
      </c>
      <c r="N24">
        <v>0</v>
      </c>
      <c r="O24" s="14">
        <f t="shared" si="1"/>
        <v>1</v>
      </c>
      <c r="R24">
        <v>17</v>
      </c>
      <c r="S24" t="s">
        <v>246</v>
      </c>
      <c r="T24" s="15">
        <f>AVERAGE(O23:O25)</f>
        <v>1</v>
      </c>
    </row>
    <row r="25" spans="2:20" x14ac:dyDescent="0.35">
      <c r="J25">
        <v>18</v>
      </c>
      <c r="K25" t="s">
        <v>226</v>
      </c>
      <c r="L25">
        <v>1.423969</v>
      </c>
      <c r="M25">
        <v>0.86982099999999996</v>
      </c>
      <c r="N25">
        <v>0</v>
      </c>
      <c r="O25" s="14">
        <f t="shared" si="1"/>
        <v>1</v>
      </c>
      <c r="R25">
        <v>18</v>
      </c>
      <c r="S25" t="s">
        <v>247</v>
      </c>
      <c r="T25" s="15">
        <f>AVERAGE(O22:O26)</f>
        <v>0.96599859177461878</v>
      </c>
    </row>
    <row r="26" spans="2:20" x14ac:dyDescent="0.35">
      <c r="J26">
        <v>19</v>
      </c>
      <c r="K26" t="s">
        <v>227</v>
      </c>
      <c r="L26">
        <v>5.6909400000000003</v>
      </c>
      <c r="M26">
        <v>-0.55995300000000003</v>
      </c>
      <c r="N26">
        <v>0</v>
      </c>
      <c r="O26" s="14">
        <f t="shared" si="1"/>
        <v>1</v>
      </c>
      <c r="R26">
        <v>19</v>
      </c>
      <c r="S26" t="s">
        <v>248</v>
      </c>
      <c r="T26" s="15">
        <f>AVERAGE(O32:O34)</f>
        <v>1</v>
      </c>
    </row>
    <row r="27" spans="2:20" x14ac:dyDescent="0.35">
      <c r="J27">
        <v>20</v>
      </c>
      <c r="K27" t="s">
        <v>228</v>
      </c>
      <c r="L27">
        <v>9.7031860000000005</v>
      </c>
      <c r="M27">
        <v>-4.8520240000000001</v>
      </c>
      <c r="N27">
        <v>0</v>
      </c>
      <c r="O27" s="14">
        <f t="shared" si="1"/>
        <v>1</v>
      </c>
      <c r="R27">
        <v>20</v>
      </c>
      <c r="S27" t="s">
        <v>249</v>
      </c>
      <c r="T27" s="15">
        <f>AVERAGE(O25,O27,O28,O29,O30,O32,O33)</f>
        <v>0.51604366901891952</v>
      </c>
    </row>
    <row r="28" spans="2:20" x14ac:dyDescent="0.35">
      <c r="J28">
        <v>21</v>
      </c>
      <c r="K28" t="s">
        <v>229</v>
      </c>
      <c r="L28">
        <v>6.271503</v>
      </c>
      <c r="M28">
        <v>-4.9853050000000003</v>
      </c>
      <c r="N28">
        <v>0</v>
      </c>
      <c r="O28" s="14">
        <f t="shared" si="1"/>
        <v>1</v>
      </c>
      <c r="R28">
        <v>21</v>
      </c>
      <c r="S28" t="s">
        <v>250</v>
      </c>
      <c r="T28" s="15">
        <f>AVERAGE(O25,O30,O31,O32)</f>
        <v>0.56272841873694912</v>
      </c>
    </row>
    <row r="29" spans="2:20" x14ac:dyDescent="0.35">
      <c r="J29">
        <v>22</v>
      </c>
      <c r="K29" t="s">
        <v>230</v>
      </c>
      <c r="L29">
        <v>2.8186689999999999</v>
      </c>
      <c r="M29">
        <v>3.2171340000000002</v>
      </c>
      <c r="N29">
        <v>-8.2548630000000003</v>
      </c>
      <c r="O29" s="14">
        <f t="shared" si="1"/>
        <v>-0.63860799181535965</v>
      </c>
      <c r="R29" s="27">
        <v>0</v>
      </c>
      <c r="S29" s="27">
        <v>1</v>
      </c>
      <c r="T29" s="28">
        <v>0.51600000000000001</v>
      </c>
    </row>
    <row r="30" spans="2:20" x14ac:dyDescent="0.35">
      <c r="J30">
        <v>23</v>
      </c>
      <c r="K30" t="s">
        <v>231</v>
      </c>
      <c r="L30">
        <v>-5.9280249999999999</v>
      </c>
      <c r="M30">
        <v>3.2171340000000002</v>
      </c>
      <c r="N30">
        <v>-7.5118780000000003</v>
      </c>
      <c r="O30" s="14">
        <f t="shared" si="1"/>
        <v>-0.74908632505220341</v>
      </c>
    </row>
    <row r="31" spans="2:20" x14ac:dyDescent="0.35">
      <c r="J31">
        <v>24</v>
      </c>
      <c r="K31" t="s">
        <v>232</v>
      </c>
      <c r="L31">
        <v>-4.0319310000000002</v>
      </c>
      <c r="M31">
        <v>3.2171340000000002</v>
      </c>
      <c r="N31">
        <v>0</v>
      </c>
      <c r="O31" s="14">
        <f t="shared" si="1"/>
        <v>1</v>
      </c>
    </row>
    <row r="32" spans="2:20" x14ac:dyDescent="0.35">
      <c r="J32">
        <v>25</v>
      </c>
      <c r="K32" t="s">
        <v>233</v>
      </c>
      <c r="L32">
        <v>-0.724719</v>
      </c>
      <c r="M32">
        <v>-2.360703</v>
      </c>
      <c r="N32">
        <v>0</v>
      </c>
      <c r="O32" s="14">
        <f t="shared" si="1"/>
        <v>1</v>
      </c>
    </row>
    <row r="33" spans="10:15" x14ac:dyDescent="0.35">
      <c r="J33">
        <v>26</v>
      </c>
      <c r="K33" t="s">
        <v>234</v>
      </c>
      <c r="L33">
        <v>-1.62157</v>
      </c>
      <c r="M33">
        <v>-3.2436759999999998</v>
      </c>
      <c r="N33">
        <v>0</v>
      </c>
      <c r="O33" s="14">
        <f t="shared" si="1"/>
        <v>1</v>
      </c>
    </row>
    <row r="34" spans="10:15" x14ac:dyDescent="0.35">
      <c r="J34">
        <v>27</v>
      </c>
      <c r="K34" t="s">
        <v>235</v>
      </c>
      <c r="L34">
        <v>-8.9278999999999997E-2</v>
      </c>
      <c r="M34">
        <v>-5.8633009999999999</v>
      </c>
      <c r="N34">
        <v>0</v>
      </c>
      <c r="O34" s="14">
        <f t="shared" si="1"/>
        <v>1</v>
      </c>
    </row>
  </sheetData>
  <mergeCells count="2">
    <mergeCell ref="D5:F5"/>
    <mergeCell ref="D6:F6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4b53638bea34a38d749e5d1ad7dcb647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5fde6207ad4f461e79c1ad85c02ad47f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7EC09D-4B40-445B-8A94-730EB6660218}">
  <ds:schemaRefs>
    <ds:schemaRef ds:uri="http://purl.org/dc/elements/1.1/"/>
    <ds:schemaRef ds:uri="http://schemas.microsoft.com/office/2006/metadata/properties"/>
    <ds:schemaRef ds:uri="28998a16-eea3-4960-81e4-ce7b85655cc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071087f-1de6-4595-8954-6c479b9062b7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9F0B688-BE03-4200-BFA2-A76CBA1A57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004651-D90D-4145-872B-512578723BD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27 Zones</vt:lpstr>
      <vt:lpstr>DNO Zones</vt:lpstr>
      <vt:lpstr>RPI Zones</vt:lpstr>
      <vt:lpstr>Relevant Nodes</vt:lpstr>
      <vt:lpstr>Sharing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Neale (ESO), Grahame</dc:creator>
  <cp:lastModifiedBy>Jones, Paul</cp:lastModifiedBy>
  <dcterms:created xsi:type="dcterms:W3CDTF">2020-04-03T09:15:25Z</dcterms:created>
  <dcterms:modified xsi:type="dcterms:W3CDTF">2020-04-29T15:34:50Z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